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always" hidePivotFieldList="1"/>
  <mc:AlternateContent xmlns:mc="http://schemas.openxmlformats.org/markup-compatibility/2006">
    <mc:Choice Requires="x15">
      <x15ac:absPath xmlns:x15ac="http://schemas.microsoft.com/office/spreadsheetml/2010/11/ac" url="H:\2 Meine Dateien\Kalk für RT\"/>
    </mc:Choice>
  </mc:AlternateContent>
  <xr:revisionPtr revIDLastSave="0" documentId="13_ncr:1_{951EB7AD-7074-4877-BCC3-6153F3AAAE37}" xr6:coauthVersionLast="36" xr6:coauthVersionMax="36" xr10:uidLastSave="{00000000-0000-0000-0000-000000000000}"/>
  <bookViews>
    <workbookView xWindow="30690" yWindow="4200" windowWidth="2460" windowHeight="5700" xr2:uid="{00000000-000D-0000-FFFF-FFFF00000000}"/>
  </bookViews>
  <sheets>
    <sheet name="Gesamt" sheetId="7" r:id="rId1"/>
    <sheet name="Prüfungen" sheetId="11" r:id="rId2"/>
  </sheets>
  <definedNames>
    <definedName name="Datenschnitt_Kategori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Lst>
</workbook>
</file>

<file path=xl/calcChain.xml><?xml version="1.0" encoding="utf-8"?>
<calcChain xmlns="http://schemas.openxmlformats.org/spreadsheetml/2006/main">
  <c r="J105" i="7" l="1"/>
  <c r="J261" i="7"/>
  <c r="J260" i="7"/>
  <c r="J259" i="7"/>
  <c r="J257" i="7"/>
  <c r="J258" i="7"/>
  <c r="J256" i="7"/>
  <c r="J255" i="7"/>
  <c r="J254" i="7"/>
  <c r="J253" i="7"/>
  <c r="J252" i="7"/>
  <c r="J223" i="7"/>
  <c r="J222" i="7"/>
  <c r="J221" i="7"/>
  <c r="J220" i="7"/>
  <c r="J326" i="7"/>
  <c r="J327" i="7"/>
  <c r="J328" i="7"/>
  <c r="J82" i="7"/>
  <c r="J29" i="7"/>
  <c r="J28" i="7"/>
  <c r="J27" i="7"/>
  <c r="J26" i="7"/>
  <c r="J140" i="7"/>
  <c r="J141" i="7"/>
  <c r="J139" i="7"/>
  <c r="J138" i="7"/>
  <c r="J137" i="7"/>
  <c r="J136" i="7"/>
  <c r="J135" i="7"/>
  <c r="J134" i="7"/>
  <c r="J133" i="7"/>
  <c r="J132" i="7"/>
  <c r="J214" i="7"/>
  <c r="J216" i="7"/>
  <c r="J215" i="7"/>
  <c r="J213" i="7"/>
  <c r="J212" i="7"/>
  <c r="J211" i="7"/>
  <c r="J210" i="7"/>
  <c r="J209" i="7"/>
  <c r="J208" i="7"/>
  <c r="J207" i="7"/>
  <c r="J158" i="7"/>
  <c r="J157" i="7"/>
  <c r="J156" i="7"/>
  <c r="J155" i="7"/>
  <c r="J115" i="7"/>
  <c r="J116" i="7"/>
  <c r="J114" i="7"/>
  <c r="J112" i="7"/>
  <c r="J128" i="7"/>
  <c r="J126" i="7"/>
  <c r="J124" i="7"/>
  <c r="J122" i="7"/>
  <c r="J121" i="7"/>
  <c r="J119" i="7"/>
  <c r="J118" i="7"/>
  <c r="J154" i="7"/>
  <c r="J153" i="7"/>
  <c r="J265" i="7"/>
  <c r="J264" i="7"/>
  <c r="J263" i="7"/>
  <c r="J262" i="7"/>
  <c r="J131" i="7"/>
  <c r="J127" i="7"/>
  <c r="J125" i="7"/>
  <c r="J123" i="7"/>
  <c r="J120" i="7"/>
  <c r="J117" i="7"/>
  <c r="J68" i="7"/>
  <c r="J71" i="7"/>
  <c r="J70" i="7"/>
  <c r="J38" i="7"/>
  <c r="J69" i="7"/>
  <c r="J236" i="7"/>
</calcChain>
</file>

<file path=xl/sharedStrings.xml><?xml version="1.0" encoding="utf-8"?>
<sst xmlns="http://schemas.openxmlformats.org/spreadsheetml/2006/main" count="1968" uniqueCount="495">
  <si>
    <t>Artikel</t>
  </si>
  <si>
    <t>Menge / Größe</t>
  </si>
  <si>
    <t>Firma</t>
  </si>
  <si>
    <t>Stand</t>
  </si>
  <si>
    <t>Alu</t>
  </si>
  <si>
    <t>Wolkenaer</t>
  </si>
  <si>
    <t>Fa. Peter Hüssen</t>
  </si>
  <si>
    <t>Strater</t>
  </si>
  <si>
    <t>Fassadenfarbe</t>
  </si>
  <si>
    <t>PVC Folie</t>
  </si>
  <si>
    <t>Dispensionsfarbe</t>
  </si>
  <si>
    <t>kg</t>
  </si>
  <si>
    <t>Kniep</t>
  </si>
  <si>
    <t>16kg Gebinde, Art. Indeko</t>
  </si>
  <si>
    <t>Gnoss</t>
  </si>
  <si>
    <t>10m Rolle</t>
  </si>
  <si>
    <t>Färben von Molton</t>
  </si>
  <si>
    <t>zentrale Theaterdienste</t>
  </si>
  <si>
    <t>Färben von Zellwollnessel</t>
  </si>
  <si>
    <t>incl. B1</t>
  </si>
  <si>
    <t>Gurtband Ösen Bindebänder</t>
  </si>
  <si>
    <t>Konfektionsband für Teppich</t>
  </si>
  <si>
    <t>20m Rolle</t>
  </si>
  <si>
    <t>Appelt</t>
  </si>
  <si>
    <t>flammhemmend</t>
  </si>
  <si>
    <t>Näharbeit Saum</t>
  </si>
  <si>
    <t>Näharbeit normale Naht</t>
  </si>
  <si>
    <t>Gerüstschelle Drehkupplung</t>
  </si>
  <si>
    <t>Gerüstschelle Stoßkupplung</t>
  </si>
  <si>
    <t xml:space="preserve">Spiegelfolie klebend 0,45m </t>
  </si>
  <si>
    <t xml:space="preserve">Spiegelfolie klebend 0,9m </t>
  </si>
  <si>
    <t>Spiegelfolie 1,2m</t>
  </si>
  <si>
    <t>nicht klebend</t>
  </si>
  <si>
    <t>Deko Herold München</t>
  </si>
  <si>
    <t>0,6x1,2m, Platte</t>
  </si>
  <si>
    <t xml:space="preserve">Teppichboden Velour </t>
  </si>
  <si>
    <t>Teppich Konfektionsband</t>
  </si>
  <si>
    <t>20m/Rolle</t>
  </si>
  <si>
    <t>B1, Farbe nach Wahl</t>
  </si>
  <si>
    <t>Teichfolie 0,5mm</t>
  </si>
  <si>
    <t>Teichfolie 0,8mm</t>
  </si>
  <si>
    <t xml:space="preserve">Tiefziehfolie </t>
  </si>
  <si>
    <t>1,5x50m Rolle, qm</t>
  </si>
  <si>
    <t>Teppich Ketteln</t>
  </si>
  <si>
    <t>Teppichboden Kokos</t>
  </si>
  <si>
    <t>0,9 oder 1,2m breit, qm</t>
  </si>
  <si>
    <t>Lederer</t>
  </si>
  <si>
    <t>Diolenflies</t>
  </si>
  <si>
    <t>Hücker</t>
  </si>
  <si>
    <t>Werkstoff S</t>
  </si>
  <si>
    <t>10x100x2000</t>
  </si>
  <si>
    <t>Murtfeld</t>
  </si>
  <si>
    <t>Peininger RÖRO</t>
  </si>
  <si>
    <t>Holzstange</t>
  </si>
  <si>
    <t>DM 28 x 4500mm</t>
  </si>
  <si>
    <t>m³</t>
  </si>
  <si>
    <t>dito</t>
  </si>
  <si>
    <t>RR 80x40x2</t>
  </si>
  <si>
    <t>RR 50x20x1,5</t>
  </si>
  <si>
    <t>RR 60x40x2</t>
  </si>
  <si>
    <t>RR 40x30x1,5</t>
  </si>
  <si>
    <t>RR 40x20x2</t>
  </si>
  <si>
    <t>RR 40x20x1,5</t>
  </si>
  <si>
    <t>RR 30x20x1,5</t>
  </si>
  <si>
    <t>RdR 1 1/4"</t>
  </si>
  <si>
    <t>RdR 1 1/2"</t>
  </si>
  <si>
    <t>GWR 1 1/2"</t>
  </si>
  <si>
    <t>QR 40x2</t>
  </si>
  <si>
    <t>QR 35x2</t>
  </si>
  <si>
    <t>QR 30x2</t>
  </si>
  <si>
    <t>QR 30x1,5</t>
  </si>
  <si>
    <t>QR 20x1,5</t>
  </si>
  <si>
    <t>QR 15x2</t>
  </si>
  <si>
    <t>Vkt 10</t>
  </si>
  <si>
    <t>Vkt 6</t>
  </si>
  <si>
    <t>VollRd 10</t>
  </si>
  <si>
    <t>VollRd 12</t>
  </si>
  <si>
    <t>VollRd 15</t>
  </si>
  <si>
    <t>Stahl - Hohlkugeln</t>
  </si>
  <si>
    <t>12cm dm</t>
  </si>
  <si>
    <t>Gewindestange M20</t>
  </si>
  <si>
    <t>linksgew.</t>
  </si>
  <si>
    <t>rechtsgew.</t>
  </si>
  <si>
    <t>Hülden</t>
  </si>
  <si>
    <t>Holzpraktikable, ohne Tafel</t>
  </si>
  <si>
    <t>200x50x100cm,4 teilig</t>
  </si>
  <si>
    <t>QR 50x2</t>
  </si>
  <si>
    <t>RR 50x25x2</t>
  </si>
  <si>
    <t>Holzpodest, mit Tafel</t>
  </si>
  <si>
    <t>1x1m bis 40cm hoch</t>
  </si>
  <si>
    <t>Gerüstschelle Kreuzkupplung</t>
  </si>
  <si>
    <t>Gerüstschelle Anschweiß-Halb</t>
  </si>
  <si>
    <t>€ incl. MWSt</t>
  </si>
  <si>
    <t>RR 100x50x3</t>
  </si>
  <si>
    <t>QR 50x3</t>
  </si>
  <si>
    <t xml:space="preserve">Bleiband </t>
  </si>
  <si>
    <t>RR 60x40x3</t>
  </si>
  <si>
    <t>HOAC</t>
  </si>
  <si>
    <t>HPL Dekoplatte 0,8mm</t>
  </si>
  <si>
    <t>3,05x1,32</t>
  </si>
  <si>
    <t>schwarz, 120μm</t>
  </si>
  <si>
    <t>Kaschur</t>
  </si>
  <si>
    <t>Kommandotau 6mm</t>
  </si>
  <si>
    <t>Kommandotau 8mm</t>
  </si>
  <si>
    <t>Verdunklungsstoff</t>
  </si>
  <si>
    <t>Hakenband</t>
  </si>
  <si>
    <t>CAST</t>
  </si>
  <si>
    <t>HPGL Hartfaserplatte</t>
  </si>
  <si>
    <t>4,18x1,88; m²</t>
  </si>
  <si>
    <t>RR 80x40x3</t>
  </si>
  <si>
    <t>Gerriets</t>
  </si>
  <si>
    <t>3,05x2,05</t>
  </si>
  <si>
    <t>S</t>
  </si>
  <si>
    <t>B</t>
  </si>
  <si>
    <t>T</t>
  </si>
  <si>
    <t>sehr aufwändig, Styropor,MTL Masse, Holzleim, Schaumstoff, Nessel, Farbe, Hanf</t>
  </si>
  <si>
    <t>Antirutsch
Folienfarbe mit Magic Balloon</t>
  </si>
  <si>
    <t>Sperrholz
Flammschutz</t>
  </si>
  <si>
    <t>m²</t>
  </si>
  <si>
    <t>P</t>
  </si>
  <si>
    <t>M</t>
  </si>
  <si>
    <t>D</t>
  </si>
  <si>
    <t>Bemerkung</t>
  </si>
  <si>
    <t>Einheit</t>
  </si>
  <si>
    <t>lfm</t>
  </si>
  <si>
    <t>Stck</t>
  </si>
  <si>
    <t>Kürzel</t>
  </si>
  <si>
    <t>KM Maler</t>
  </si>
  <si>
    <t>KM Schlosser</t>
  </si>
  <si>
    <t>KM Tischler</t>
  </si>
  <si>
    <t>KM Plastiker</t>
  </si>
  <si>
    <t>KM Deko</t>
  </si>
  <si>
    <t>KM</t>
  </si>
  <si>
    <t>QR 20x2</t>
  </si>
  <si>
    <t>QR 25x2</t>
  </si>
  <si>
    <t>DSP 16</t>
  </si>
  <si>
    <t>HDF 3,2</t>
  </si>
  <si>
    <t>HDF 4</t>
  </si>
  <si>
    <t>HDF 5</t>
  </si>
  <si>
    <t>HDF 6</t>
  </si>
  <si>
    <t>MDF 4</t>
  </si>
  <si>
    <t>MDF 10</t>
  </si>
  <si>
    <t>Siebdruckplatte 15</t>
  </si>
  <si>
    <t>Siebdruckplatte 18</t>
  </si>
  <si>
    <t>Spanplatte 19</t>
  </si>
  <si>
    <t>TiPla 13</t>
  </si>
  <si>
    <t>TiPla 16</t>
  </si>
  <si>
    <t>TiPla 19</t>
  </si>
  <si>
    <t>TiPla 22</t>
  </si>
  <si>
    <t>TiPla 25</t>
  </si>
  <si>
    <t>DSP 19</t>
  </si>
  <si>
    <t>DSP 22</t>
  </si>
  <si>
    <t>SH 4</t>
  </si>
  <si>
    <t>SH 6</t>
  </si>
  <si>
    <t>SH 8</t>
  </si>
  <si>
    <t>SH 10</t>
  </si>
  <si>
    <t>SH 12</t>
  </si>
  <si>
    <t>SH Kiefer 4</t>
  </si>
  <si>
    <t>SH Kiefer 5</t>
  </si>
  <si>
    <t>PB 5</t>
  </si>
  <si>
    <t>OSB 9</t>
  </si>
  <si>
    <t>Baum</t>
  </si>
  <si>
    <t>Flammschutz</t>
  </si>
  <si>
    <t>Multi 6,5</t>
  </si>
  <si>
    <t>Multi 9</t>
  </si>
  <si>
    <t>Multi 12</t>
  </si>
  <si>
    <t>Multi 15</t>
  </si>
  <si>
    <t>Multi 18</t>
  </si>
  <si>
    <t>Multi 21</t>
  </si>
  <si>
    <t>Multi 24</t>
  </si>
  <si>
    <t>Multi 27</t>
  </si>
  <si>
    <t>Tipla HDF 16</t>
  </si>
  <si>
    <t>TiPla HDF 19</t>
  </si>
  <si>
    <t>TiPla HDF 22</t>
  </si>
  <si>
    <t>TiPla HDF 13</t>
  </si>
  <si>
    <t>TiPla HDF 25</t>
  </si>
  <si>
    <t>MDF 8 groß</t>
  </si>
  <si>
    <t>MDF 6 groß</t>
  </si>
  <si>
    <t>MDF 4 groß</t>
  </si>
  <si>
    <t>MDF 10 groß</t>
  </si>
  <si>
    <t>MDF 16 groß</t>
  </si>
  <si>
    <t>MDF 19 groß</t>
  </si>
  <si>
    <t>MDF 22 groß</t>
  </si>
  <si>
    <t>Siebdruckplatte 12</t>
  </si>
  <si>
    <t>Siebdruckplatte 21</t>
  </si>
  <si>
    <t>PB 10</t>
  </si>
  <si>
    <t>PB 19</t>
  </si>
  <si>
    <t>PB 16</t>
  </si>
  <si>
    <t>MDF 6</t>
  </si>
  <si>
    <t>MDF 8</t>
  </si>
  <si>
    <t>RdR 1"</t>
  </si>
  <si>
    <t>RdR 2"</t>
  </si>
  <si>
    <t>RdR 3/4"</t>
  </si>
  <si>
    <t>RdR 1/2"</t>
  </si>
  <si>
    <t>SH 5</t>
  </si>
  <si>
    <t>FiTa m3</t>
  </si>
  <si>
    <t>BL 4</t>
  </si>
  <si>
    <t>LKW-Plane</t>
  </si>
  <si>
    <t>Planenmacher</t>
  </si>
  <si>
    <t>Messeteppich</t>
  </si>
  <si>
    <t>Klettband 50mm</t>
  </si>
  <si>
    <t>Maschendraht, Nessel, B1 Schaum, Fasonleinen, Rundbourlet, Draht</t>
  </si>
  <si>
    <t>Polysterolspiegel</t>
  </si>
  <si>
    <t>SH 5 Biege</t>
  </si>
  <si>
    <t>Multi 30</t>
  </si>
  <si>
    <t>Multi 40</t>
  </si>
  <si>
    <t>V20 19</t>
  </si>
  <si>
    <t>V20 25</t>
  </si>
  <si>
    <t>V100 19</t>
  </si>
  <si>
    <t>V100 22</t>
  </si>
  <si>
    <t>OSB 18</t>
  </si>
  <si>
    <t>Acrylglas 4</t>
  </si>
  <si>
    <t>Acrylglas 6</t>
  </si>
  <si>
    <t>Acrylglas 8</t>
  </si>
  <si>
    <t>Acrylglas 10</t>
  </si>
  <si>
    <t>Acrylglas 15</t>
  </si>
  <si>
    <t>Acrylglas 20</t>
  </si>
  <si>
    <t>Acrylglas 4, opal</t>
  </si>
  <si>
    <t>Acrylglas 6, opal</t>
  </si>
  <si>
    <t>Acrylglas 8, opal</t>
  </si>
  <si>
    <t>Acrylglas 10, opal</t>
  </si>
  <si>
    <t>PC 4</t>
  </si>
  <si>
    <t>PC 6</t>
  </si>
  <si>
    <t>PC 8</t>
  </si>
  <si>
    <t>PC 10</t>
  </si>
  <si>
    <t>PC 12</t>
  </si>
  <si>
    <t>PC 4, opal</t>
  </si>
  <si>
    <t>Bockrolle 125</t>
  </si>
  <si>
    <t>Lenkrolle 125</t>
  </si>
  <si>
    <t>Lenkrolle 80</t>
  </si>
  <si>
    <t>Lenkrolle 125 Feststeller</t>
  </si>
  <si>
    <t>Zungenschloß</t>
  </si>
  <si>
    <t>Kaschur begehbar</t>
  </si>
  <si>
    <t>Oberfläche 1</t>
  </si>
  <si>
    <t>Oberfläche 2</t>
  </si>
  <si>
    <t>Oberfläche 3</t>
  </si>
  <si>
    <t>Schwarz</t>
  </si>
  <si>
    <t>Tanzboden</t>
  </si>
  <si>
    <t>Allgemein</t>
  </si>
  <si>
    <t>Oberfläche</t>
  </si>
  <si>
    <t>Molton B1</t>
  </si>
  <si>
    <t>Westholt</t>
  </si>
  <si>
    <t>Coupon</t>
  </si>
  <si>
    <t>Shirting B1 220</t>
  </si>
  <si>
    <t>RR 100x20x3</t>
  </si>
  <si>
    <t>RR 100x20x2</t>
  </si>
  <si>
    <t>6,5 lfm</t>
  </si>
  <si>
    <t>2,8x2,05</t>
  </si>
  <si>
    <t>2,5x1,5</t>
  </si>
  <si>
    <t>2,05x0,925</t>
  </si>
  <si>
    <t>2,5x1,7</t>
  </si>
  <si>
    <t>2,44x1,22</t>
  </si>
  <si>
    <t>5,2x2,05</t>
  </si>
  <si>
    <t>2,5x1,25</t>
  </si>
  <si>
    <t>3,05x2,03</t>
  </si>
  <si>
    <t>5x2,05</t>
  </si>
  <si>
    <t>Normteile</t>
  </si>
  <si>
    <t>Helm 100 Haken</t>
  </si>
  <si>
    <t>Nr. 331-10</t>
  </si>
  <si>
    <t>Nr. 100P</t>
  </si>
  <si>
    <t>Helm 100 Stopper</t>
  </si>
  <si>
    <t>Nr. 1103</t>
  </si>
  <si>
    <t xml:space="preserve">Helm 100 Übersteckmuffe </t>
  </si>
  <si>
    <t>Helm 100 Rollen</t>
  </si>
  <si>
    <t>Nr. 131</t>
  </si>
  <si>
    <t>Helm 100 Schiene</t>
  </si>
  <si>
    <t>120kg Tragkraft</t>
  </si>
  <si>
    <t>Gerüstschelle Drehkupplg 2"-1 1/2</t>
  </si>
  <si>
    <t>Gerüstschelle Kreuzkupplg 2"-1 1/2</t>
  </si>
  <si>
    <t>Gerüstschelle Normalkupplg 2"</t>
  </si>
  <si>
    <t>MB 20 B1</t>
  </si>
  <si>
    <t>Nafab Foams</t>
  </si>
  <si>
    <t>2x1x0,5m</t>
  </si>
  <si>
    <t>3,1x1,53</t>
  </si>
  <si>
    <t>RR 100x30x3</t>
  </si>
  <si>
    <t>Opera verschweißen</t>
  </si>
  <si>
    <t>Opera weiß</t>
  </si>
  <si>
    <t>2,02/lfm</t>
  </si>
  <si>
    <t>1,4/lfm</t>
  </si>
  <si>
    <t>2/lfm</t>
  </si>
  <si>
    <t>2,2/lfm</t>
  </si>
  <si>
    <t>6m</t>
  </si>
  <si>
    <t>Nylonschnur 6mm</t>
  </si>
  <si>
    <t>Nylonschnur 5mm</t>
  </si>
  <si>
    <t>Helm 100 Verbindnungsmuffe</t>
  </si>
  <si>
    <t>RdR 30x2,6</t>
  </si>
  <si>
    <t>Schweißstab 3mm</t>
  </si>
  <si>
    <t>Schweißstab 5mm</t>
  </si>
  <si>
    <t>1m/Länge</t>
  </si>
  <si>
    <t>Leiterprofil</t>
  </si>
  <si>
    <t>Kategorie</t>
  </si>
  <si>
    <t>Holz</t>
  </si>
  <si>
    <t>Plexi</t>
  </si>
  <si>
    <t>Stahl</t>
  </si>
  <si>
    <t>zulässige Kategorien</t>
  </si>
  <si>
    <t>Stoffe, Folien, Dekomaterialien</t>
  </si>
  <si>
    <t/>
  </si>
  <si>
    <t>Gewindestange M20 Linksgewinde</t>
  </si>
  <si>
    <t>Neue Zeile mit [Strg] + [+] einfügen</t>
  </si>
  <si>
    <t>Duplikate werden gelb hervorgehoben</t>
  </si>
  <si>
    <t>Spiegelfolie auf Kunststoff</t>
  </si>
  <si>
    <t>Spalten lassen sich filtern und durchsuchen: 
Standardeinstellung: Kategorie alphabetisch sortiert</t>
  </si>
  <si>
    <t>RR 50x30x2</t>
  </si>
  <si>
    <t>Helm 300 Haken</t>
  </si>
  <si>
    <t>Nr. 331-13</t>
  </si>
  <si>
    <t>Gerüstschelle Rohrverbinder</t>
  </si>
  <si>
    <t>Helm 100 Rollapparat 190</t>
  </si>
  <si>
    <t>Nr. 190</t>
  </si>
  <si>
    <t>Nr. 1104 stahl blank</t>
  </si>
  <si>
    <t>QR 30x3</t>
  </si>
  <si>
    <t>QR 40x3</t>
  </si>
  <si>
    <t>QR 40x4</t>
  </si>
  <si>
    <t>Winkel St 60x60x6</t>
  </si>
  <si>
    <t>VollRd 16</t>
  </si>
  <si>
    <t>Werkstoff S Rd35</t>
  </si>
  <si>
    <t>35x1000</t>
  </si>
  <si>
    <t>Shirting B1 620</t>
  </si>
  <si>
    <t>Shirting B1 160</t>
  </si>
  <si>
    <t>Shirting B1 260</t>
  </si>
  <si>
    <t>Shirting B1 320</t>
  </si>
  <si>
    <t>Shirting B1 435</t>
  </si>
  <si>
    <t>Shirting B1 520</t>
  </si>
  <si>
    <t>Shirting B1 800</t>
  </si>
  <si>
    <t>Shirting B1 1000</t>
  </si>
  <si>
    <t>Shirting B1 1220</t>
  </si>
  <si>
    <t>1,6/lfm</t>
  </si>
  <si>
    <t>2,6/lfm</t>
  </si>
  <si>
    <t>3,2/lfm</t>
  </si>
  <si>
    <t>4,35/lfm</t>
  </si>
  <si>
    <t>5,2/lfm</t>
  </si>
  <si>
    <t>6,2/lfm</t>
  </si>
  <si>
    <t>8/lfm</t>
  </si>
  <si>
    <t>10/lfm</t>
  </si>
  <si>
    <t>12,2/lfm</t>
  </si>
  <si>
    <t>Zarge 1x1 Oper</t>
  </si>
  <si>
    <t>Zarge 6x1 Oper</t>
  </si>
  <si>
    <t>Zarge 2x1 Oper</t>
  </si>
  <si>
    <t>Zarge 3x1 Oper</t>
  </si>
  <si>
    <t>Zarge 4x1 Oper</t>
  </si>
  <si>
    <t>Zarge 5x1 Oper</t>
  </si>
  <si>
    <t>Zarge 0,5x0,5 Oper</t>
  </si>
  <si>
    <t>Zarge 1x0,5 Oper</t>
  </si>
  <si>
    <t>Zarge 2x0,5 Oper</t>
  </si>
  <si>
    <t>Zarge 3x0,5 Oper</t>
  </si>
  <si>
    <t>Zarge 4x0,5 Oper</t>
  </si>
  <si>
    <t>Zarge 5x0,5 Oper</t>
  </si>
  <si>
    <t>Zarge 6x0,5 Oper</t>
  </si>
  <si>
    <t>Zarge 1x1 SSH</t>
  </si>
  <si>
    <t>Zarge 2x1 SSH</t>
  </si>
  <si>
    <t>Zarge 3x1 SSH</t>
  </si>
  <si>
    <t>Zarge 4x1 SSH</t>
  </si>
  <si>
    <t>Zarge 5x1 SSH</t>
  </si>
  <si>
    <t>Zarge 6x1 SSH</t>
  </si>
  <si>
    <t>Zarge 0,5x0,5 SSH</t>
  </si>
  <si>
    <t>Zarge 1x0,5 SSH</t>
  </si>
  <si>
    <t>Zarge 2x0,5 SSH</t>
  </si>
  <si>
    <t>Zarge 3x0,5 SSH</t>
  </si>
  <si>
    <t>Zarge 4x0,5 SSH</t>
  </si>
  <si>
    <t>Zarge 5x0,5 SSH</t>
  </si>
  <si>
    <t>Zarge 6x0,5 SSH</t>
  </si>
  <si>
    <t>Steckfußhalter</t>
  </si>
  <si>
    <t>SilentMove Wagen</t>
  </si>
  <si>
    <t>SilentMove Aufhängung 48</t>
  </si>
  <si>
    <t>SilentMove Aufhängung 60</t>
  </si>
  <si>
    <t>SilentMove Verbinder</t>
  </si>
  <si>
    <t>SilentMove Stopper</t>
  </si>
  <si>
    <t>6m/Länge</t>
  </si>
  <si>
    <t>RR 80x30x2</t>
  </si>
  <si>
    <t>Siederohr 35x2,6</t>
  </si>
  <si>
    <t>Styro 20</t>
  </si>
  <si>
    <t>RR 60x30x1,5</t>
  </si>
  <si>
    <t>2x1m</t>
  </si>
  <si>
    <t>1,5x3</t>
  </si>
  <si>
    <t>2,05x0,95</t>
  </si>
  <si>
    <t>SH Limba 5</t>
  </si>
  <si>
    <t>1,03x2,8</t>
  </si>
  <si>
    <t>Topan 6</t>
  </si>
  <si>
    <t>Papier &amp; Kleister</t>
  </si>
  <si>
    <t>2,5x1</t>
  </si>
  <si>
    <t>t=1,2mm</t>
  </si>
  <si>
    <t>t=0,6mm</t>
  </si>
  <si>
    <t>6x25/Rolle</t>
  </si>
  <si>
    <t>Bühnenbodenfarbe</t>
  </si>
  <si>
    <t>Liter</t>
  </si>
  <si>
    <t>25kg/Sack</t>
  </si>
  <si>
    <t>100 m²</t>
  </si>
  <si>
    <t>Cenitherbol, extrem deckend, 12,5l</t>
  </si>
  <si>
    <t>Filz Ballen</t>
  </si>
  <si>
    <t>Filz</t>
  </si>
  <si>
    <t>50x2/Ballen</t>
  </si>
  <si>
    <t>Filzstreifen 2</t>
  </si>
  <si>
    <t>Filzstreifen 5</t>
  </si>
  <si>
    <t>HOAC Radhalter</t>
  </si>
  <si>
    <t>4x25/Rolle</t>
  </si>
  <si>
    <t>Silofolie B1</t>
  </si>
  <si>
    <t>Astor B1 schwarz</t>
  </si>
  <si>
    <t>Astor B1 farbig</t>
  </si>
  <si>
    <t>Veloursteppich Cfl-s1</t>
  </si>
  <si>
    <t>4 m breit</t>
  </si>
  <si>
    <t>Konnerzt-Schroers</t>
  </si>
  <si>
    <t>4/lfm</t>
  </si>
  <si>
    <t>EPDM Granulat</t>
  </si>
  <si>
    <t>Coupon, farbig (lila)</t>
  </si>
  <si>
    <t>AL U 30x20x2</t>
  </si>
  <si>
    <t>AL QR 40x2</t>
  </si>
  <si>
    <t>AL QR 20x2</t>
  </si>
  <si>
    <t>AL RR 60x40x3</t>
  </si>
  <si>
    <t>Trumpf 95 4 Rad Wagen</t>
  </si>
  <si>
    <t>Trumpf 95 Schiene</t>
  </si>
  <si>
    <t>Trumpf 95 2 Rad Wagen</t>
  </si>
  <si>
    <t>Trumpf 95 4+4 Rad Wagen</t>
  </si>
  <si>
    <t>Latte 70</t>
  </si>
  <si>
    <t>Latte 50</t>
  </si>
  <si>
    <t>Latte 100</t>
  </si>
  <si>
    <t>Acrylic One</t>
  </si>
  <si>
    <t>Verbr. 4,5kg/m² bei begehbaren Flächen, Anwendung zusammen mit Maler Flies, für glänzende Oberflächen</t>
  </si>
  <si>
    <t>Glasklarfolie Superclear 1 mm</t>
  </si>
  <si>
    <t>Glasklarfolie Superclear 0,75 mm</t>
  </si>
  <si>
    <t>Acrylic One m2</t>
  </si>
  <si>
    <t>120kg</t>
  </si>
  <si>
    <t>Tanzboden Vario Classic</t>
  </si>
  <si>
    <t xml:space="preserve">1 Ballen = 30 lfm </t>
  </si>
  <si>
    <t>Nasskleber</t>
  </si>
  <si>
    <r>
      <t>m</t>
    </r>
    <r>
      <rPr>
        <vertAlign val="superscript"/>
        <sz val="10"/>
        <rFont val="Arial"/>
        <family val="2"/>
      </rPr>
      <t>2</t>
    </r>
  </si>
  <si>
    <t>KVH</t>
  </si>
  <si>
    <t>4,1x2,05</t>
  </si>
  <si>
    <t>MDF 8 grundiert</t>
  </si>
  <si>
    <t>2,05x2,8</t>
  </si>
  <si>
    <t>KM CNC</t>
  </si>
  <si>
    <t>schwerentflammbar</t>
  </si>
  <si>
    <t>1,3/lfm</t>
  </si>
  <si>
    <t>Lackfolie 130</t>
  </si>
  <si>
    <t>Lackfolie 180</t>
  </si>
  <si>
    <t>Lackfolie 325</t>
  </si>
  <si>
    <t>1,8/lfm</t>
  </si>
  <si>
    <t>schwerentflammbar, B,-s2,d0</t>
  </si>
  <si>
    <t>Kleber</t>
  </si>
  <si>
    <t>Hochglanz schwarz</t>
  </si>
  <si>
    <t>30 lfm</t>
  </si>
  <si>
    <t>Nessel B1 520</t>
  </si>
  <si>
    <t>Bfl-s1, farbig, Coupon</t>
  </si>
  <si>
    <t>Helm 300 Rollapparat 391</t>
  </si>
  <si>
    <t>Nr. 391</t>
  </si>
  <si>
    <t>FL 35x12</t>
  </si>
  <si>
    <t>gilt auch für FinePly</t>
  </si>
  <si>
    <t>Spaltlatte</t>
  </si>
  <si>
    <t>MDF 19</t>
  </si>
  <si>
    <t>LR</t>
  </si>
  <si>
    <t>HDF 6 m2</t>
  </si>
  <si>
    <t>PB 5 m2</t>
  </si>
  <si>
    <t>SH 6 m2</t>
  </si>
  <si>
    <t>Molton m2</t>
  </si>
  <si>
    <t>Holzpodest ohne Tafel</t>
  </si>
  <si>
    <t>Tanzboden Vario Pro 1.2</t>
  </si>
  <si>
    <t>Vario Tape</t>
  </si>
  <si>
    <t>Rolle 33 lfm</t>
  </si>
  <si>
    <t>33 lfm</t>
  </si>
  <si>
    <t>Plexiglas LED</t>
  </si>
  <si>
    <t>WisaSpruce 9</t>
  </si>
  <si>
    <t>Gobelin 540 w</t>
  </si>
  <si>
    <t>5,4/lfm</t>
  </si>
  <si>
    <t>Gobelin 540</t>
  </si>
  <si>
    <t>10,9/lfm</t>
  </si>
  <si>
    <t>Gobelin 1090 w</t>
  </si>
  <si>
    <t>Gobelin 1090</t>
  </si>
  <si>
    <t>SilentMove Schiene</t>
  </si>
  <si>
    <t>5,995m</t>
  </si>
  <si>
    <t>QR 80x3</t>
  </si>
  <si>
    <t>SH 4 m2</t>
  </si>
  <si>
    <t>DSP 12</t>
  </si>
  <si>
    <t>L 50x5</t>
  </si>
  <si>
    <t>FL 20x10</t>
  </si>
  <si>
    <t>QR 100x2</t>
  </si>
  <si>
    <t>FL 10x5</t>
  </si>
  <si>
    <t>FL 110x5</t>
  </si>
  <si>
    <t>FL 120x10</t>
  </si>
  <si>
    <t>FL 120x20</t>
  </si>
  <si>
    <t>FL 20x5</t>
  </si>
  <si>
    <t>FL 30x10</t>
  </si>
  <si>
    <t>FL 40x10</t>
  </si>
  <si>
    <t>FL 30x5</t>
  </si>
  <si>
    <t>FL 40x5</t>
  </si>
  <si>
    <t>FL 50x5</t>
  </si>
  <si>
    <t>FL 60x5</t>
  </si>
  <si>
    <t>FL 80x10</t>
  </si>
  <si>
    <t>FL 80x5</t>
  </si>
  <si>
    <t>L 40x5</t>
  </si>
  <si>
    <t>SH 6 groß</t>
  </si>
  <si>
    <t>3,12x1,85</t>
  </si>
  <si>
    <t>Opera milchig matt verschweißt</t>
  </si>
  <si>
    <t>Basis: 9x4 ohne Aussen</t>
  </si>
  <si>
    <t>Angebot Männer des Westens 2023</t>
  </si>
  <si>
    <t>Präcklock</t>
  </si>
  <si>
    <t>PLA</t>
  </si>
  <si>
    <t>Baum günstig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</si>
</sst>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D_M_-;\-* #,##0.00\ _D_M_-;_-* &quot;-&quot;??\ _D_M_-;_-@_-"/>
    <numFmt numFmtId="165" formatCode="0.0"/>
  </numFmts>
  <fonts count="7" x14ac:knownFonts="1">
    <font>
      <sz val="10"/>
      <name val="Arial"/>
    </font>
    <font>
      <sz val="10"/>
      <name val="Arial"/>
      <family val="2"/>
    </font>
    <font>
      <b/>
      <sz val="10"/>
      <name val="Arial"/>
      <family val="2"/>
    </font>
    <font>
      <sz val="10"/>
      <color theme="1"/>
      <name val="Arial"/>
      <family val="2"/>
    </font>
    <font>
      <sz val="10"/>
      <color rgb="FFFFFF00"/>
      <name val="Arial"/>
      <family val="2"/>
    </font>
    <font>
      <vertAlign val="superscript"/>
      <sz val="10"/>
      <name val="Arial"/>
      <family val="2"/>
    </font>
    <font>
      <sz val="10"/>
      <color rgb="FF000000"/>
      <name val="Arial"/>
      <family val="2"/>
    </font>
  </fonts>
  <fills count="11">
    <fill>
      <patternFill patternType="none"/>
    </fill>
    <fill>
      <patternFill patternType="gray125"/>
    </fill>
    <fill>
      <patternFill patternType="solid">
        <fgColor theme="9"/>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92D050"/>
        <bgColor theme="0" tint="-0.14999847407452621"/>
      </patternFill>
    </fill>
    <fill>
      <patternFill patternType="solid">
        <fgColor rgb="FFFFFF00"/>
        <bgColor indexed="64"/>
      </patternFill>
    </fill>
    <fill>
      <patternFill patternType="solid">
        <fgColor rgb="FFFF4343"/>
        <bgColor indexed="64"/>
      </patternFill>
    </fill>
    <fill>
      <patternFill patternType="solid">
        <fgColor theme="1"/>
        <bgColor indexed="64"/>
      </patternFill>
    </fill>
  </fills>
  <borders count="8">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theme="1"/>
      </left>
      <right style="thin">
        <color theme="1"/>
      </right>
      <top style="thin">
        <color theme="1"/>
      </top>
      <bottom style="thin">
        <color theme="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s>
  <cellStyleXfs count="2">
    <xf numFmtId="0" fontId="0" fillId="0" borderId="0"/>
    <xf numFmtId="164" fontId="1" fillId="0" borderId="0" applyFont="0" applyFill="0" applyBorder="0" applyAlignment="0" applyProtection="0"/>
  </cellStyleXfs>
  <cellXfs count="47">
    <xf numFmtId="0" fontId="0" fillId="0" borderId="0" xfId="0"/>
    <xf numFmtId="0" fontId="1" fillId="0" borderId="0" xfId="0" applyFont="1"/>
    <xf numFmtId="2" fontId="1" fillId="0" borderId="0" xfId="0" applyNumberFormat="1" applyFont="1"/>
    <xf numFmtId="0" fontId="1" fillId="0" borderId="0" xfId="0" applyFont="1" applyAlignment="1">
      <alignment horizontal="center"/>
    </xf>
    <xf numFmtId="14" fontId="1" fillId="0" borderId="0" xfId="0" applyNumberFormat="1" applyFont="1"/>
    <xf numFmtId="0" fontId="0" fillId="2" borderId="0" xfId="0" applyFill="1"/>
    <xf numFmtId="0" fontId="0" fillId="4" borderId="0" xfId="0" applyFill="1"/>
    <xf numFmtId="0" fontId="0" fillId="5" borderId="0" xfId="0" applyFill="1"/>
    <xf numFmtId="0" fontId="0" fillId="6" borderId="0" xfId="0" applyFill="1"/>
    <xf numFmtId="0" fontId="3" fillId="7" borderId="4" xfId="0" applyFont="1" applyFill="1" applyBorder="1"/>
    <xf numFmtId="0" fontId="3" fillId="9" borderId="4" xfId="0" applyFont="1" applyFill="1" applyBorder="1"/>
    <xf numFmtId="0" fontId="0" fillId="3" borderId="0" xfId="0" applyFill="1" applyBorder="1"/>
    <xf numFmtId="0" fontId="0" fillId="8" borderId="0" xfId="0" applyFill="1" applyBorder="1"/>
    <xf numFmtId="0" fontId="0" fillId="0" borderId="0" xfId="0" applyFont="1"/>
    <xf numFmtId="0" fontId="0" fillId="0" borderId="0" xfId="0" applyFont="1" applyAlignment="1">
      <alignment horizontal="center"/>
    </xf>
    <xf numFmtId="2" fontId="0" fillId="0" borderId="0" xfId="0" applyNumberFormat="1" applyFont="1"/>
    <xf numFmtId="0" fontId="0" fillId="0" borderId="0" xfId="0" applyFont="1" applyFill="1" applyBorder="1"/>
    <xf numFmtId="0" fontId="0" fillId="0" borderId="0" xfId="0" applyFont="1" applyBorder="1" applyAlignment="1">
      <alignment horizontal="center"/>
    </xf>
    <xf numFmtId="0" fontId="0" fillId="0" borderId="0" xfId="0" applyFont="1" applyBorder="1"/>
    <xf numFmtId="0" fontId="1" fillId="0" borderId="0" xfId="0" applyFont="1" applyProtection="1"/>
    <xf numFmtId="0" fontId="1" fillId="0" borderId="0" xfId="0" applyFont="1" applyAlignment="1" applyProtection="1">
      <alignment horizontal="center"/>
    </xf>
    <xf numFmtId="2" fontId="1" fillId="0" borderId="0" xfId="0" applyNumberFormat="1" applyFont="1" applyProtection="1"/>
    <xf numFmtId="14" fontId="1" fillId="0" borderId="0" xfId="0" applyNumberFormat="1" applyFont="1" applyProtection="1"/>
    <xf numFmtId="0" fontId="4" fillId="10" borderId="0" xfId="0" applyFont="1" applyFill="1" applyProtection="1"/>
    <xf numFmtId="0" fontId="1" fillId="0" borderId="0" xfId="0" applyFont="1" applyAlignment="1" applyProtection="1">
      <alignment wrapText="1"/>
    </xf>
    <xf numFmtId="0" fontId="0" fillId="0" borderId="0" xfId="0" applyProtection="1"/>
    <xf numFmtId="164" fontId="2" fillId="0" borderId="2" xfId="1" applyNumberFormat="1" applyFont="1" applyBorder="1" applyProtection="1"/>
    <xf numFmtId="164" fontId="2" fillId="0" borderId="2" xfId="1" applyNumberFormat="1" applyFont="1" applyBorder="1" applyAlignment="1" applyProtection="1">
      <alignment horizontal="center"/>
    </xf>
    <xf numFmtId="0" fontId="2" fillId="0" borderId="2" xfId="0" applyFont="1" applyBorder="1" applyProtection="1"/>
    <xf numFmtId="2" fontId="2" fillId="0" borderId="2" xfId="0" applyNumberFormat="1" applyFont="1" applyBorder="1" applyProtection="1"/>
    <xf numFmtId="0" fontId="2" fillId="0" borderId="1" xfId="0" applyFont="1" applyBorder="1" applyProtection="1"/>
    <xf numFmtId="14" fontId="2" fillId="0" borderId="2" xfId="0" applyNumberFormat="1" applyFont="1" applyBorder="1" applyProtection="1"/>
    <xf numFmtId="0" fontId="2" fillId="0" borderId="3" xfId="0" applyFont="1" applyFill="1" applyBorder="1" applyProtection="1"/>
    <xf numFmtId="14" fontId="0" fillId="0" borderId="0" xfId="0" applyNumberFormat="1" applyFont="1"/>
    <xf numFmtId="14" fontId="0" fillId="0" borderId="0" xfId="0" applyNumberFormat="1" applyFont="1" applyBorder="1"/>
    <xf numFmtId="9" fontId="0" fillId="0" borderId="0" xfId="0" applyNumberFormat="1"/>
    <xf numFmtId="0" fontId="6" fillId="0" borderId="5" xfId="0" applyFont="1" applyFill="1" applyBorder="1" applyAlignment="1">
      <alignment vertical="center"/>
    </xf>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6" xfId="0" applyFont="1" applyFill="1" applyBorder="1" applyAlignment="1">
      <alignment horizontal="right" vertical="center"/>
    </xf>
    <xf numFmtId="14" fontId="6" fillId="0" borderId="6" xfId="0" applyNumberFormat="1" applyFont="1" applyFill="1" applyBorder="1" applyAlignment="1">
      <alignment horizontal="right" vertical="center"/>
    </xf>
    <xf numFmtId="0" fontId="6" fillId="0" borderId="7" xfId="0" applyFont="1" applyFill="1" applyBorder="1" applyAlignment="1">
      <alignment vertical="center"/>
    </xf>
    <xf numFmtId="165" fontId="1" fillId="0" borderId="0" xfId="0" applyNumberFormat="1" applyFont="1" applyProtection="1"/>
    <xf numFmtId="165" fontId="0" fillId="0" borderId="0" xfId="0" applyNumberFormat="1" applyProtection="1"/>
    <xf numFmtId="165" fontId="0" fillId="0" borderId="0" xfId="0" applyNumberFormat="1" applyFont="1"/>
    <xf numFmtId="165" fontId="1" fillId="0" borderId="0" xfId="0" applyNumberFormat="1" applyFont="1"/>
    <xf numFmtId="0" fontId="2" fillId="0" borderId="0" xfId="0" applyFont="1" applyAlignment="1">
      <alignment horizontal="center"/>
    </xf>
  </cellXfs>
  <cellStyles count="2">
    <cellStyle name="Komma" xfId="1" builtinId="3"/>
    <cellStyle name="Standard" xfId="0" builtinId="0"/>
  </cellStyles>
  <dxfs count="21">
    <dxf>
      <font>
        <color rgb="FFFFFF00"/>
      </font>
      <fill>
        <patternFill>
          <bgColor theme="1"/>
        </patternFill>
      </fill>
    </dxf>
    <dxf>
      <fill>
        <patternFill>
          <bgColor theme="9" tint="0.59996337778862885"/>
        </patternFill>
      </fill>
    </dxf>
    <dxf>
      <fill>
        <patternFill>
          <bgColor theme="8" tint="0.59996337778862885"/>
        </patternFill>
      </fill>
    </dxf>
    <dxf>
      <fill>
        <patternFill>
          <bgColor theme="5" tint="0.59996337778862885"/>
        </patternFill>
      </fill>
    </dxf>
    <dxf>
      <fill>
        <patternFill>
          <bgColor theme="6" tint="0.59996337778862885"/>
        </patternFill>
      </fill>
    </dxf>
    <dxf>
      <fill>
        <patternFill>
          <bgColor theme="0" tint="-0.14996795556505021"/>
        </patternFill>
      </fill>
    </dxf>
    <dxf>
      <fill>
        <patternFill>
          <bgColor theme="7" tint="0.59996337778862885"/>
        </patternFill>
      </fill>
    </dxf>
    <dxf>
      <fill>
        <patternFill>
          <bgColor rgb="FF00B050"/>
        </patternFill>
      </fill>
    </dxf>
    <dxf>
      <fill>
        <patternFill>
          <bgColor rgb="FFFFC000"/>
        </patternFill>
      </fill>
    </dxf>
    <dxf>
      <font>
        <b val="0"/>
        <i val="0"/>
        <strike val="0"/>
        <condense val="0"/>
        <extend val="0"/>
        <outline val="0"/>
        <shadow val="0"/>
        <u val="none"/>
        <vertAlign val="baseline"/>
        <sz val="10"/>
        <color auto="1"/>
        <name val="Arial"/>
        <scheme val="none"/>
      </font>
      <numFmt numFmtId="165" formatCode="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9" formatCode="dd/mm/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protection locked="1" hidden="0"/>
    </dxf>
  </dxfs>
  <tableStyles count="0" defaultTableStyle="TableStyleMedium2" defaultPivotStyle="PivotStyleLight16"/>
  <colors>
    <mruColors>
      <color rgb="FFFFFF00"/>
      <color rgb="FFFF3399"/>
      <color rgb="FFFFCC00"/>
      <color rgb="FFFF3737"/>
      <color rgb="FFFF4343"/>
      <color rgb="FFFF33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2443369</xdr:colOff>
      <xdr:row>2</xdr:row>
      <xdr:rowOff>16567</xdr:rowOff>
    </xdr:from>
    <xdr:to>
      <xdr:col>1</xdr:col>
      <xdr:colOff>2662417</xdr:colOff>
      <xdr:row>2</xdr:row>
      <xdr:rowOff>235615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21326" y="347871"/>
          <a:ext cx="219048" cy="219048"/>
        </a:xfrm>
        <a:prstGeom prst="rect">
          <a:avLst/>
        </a:prstGeom>
      </xdr:spPr>
    </xdr:pic>
    <xdr:clientData/>
  </xdr:twoCellAnchor>
  <xdr:twoCellAnchor editAs="absolute">
    <xdr:from>
      <xdr:col>2</xdr:col>
      <xdr:colOff>35447</xdr:colOff>
      <xdr:row>1</xdr:row>
      <xdr:rowOff>22714</xdr:rowOff>
    </xdr:from>
    <xdr:to>
      <xdr:col>8</xdr:col>
      <xdr:colOff>619756</xdr:colOff>
      <xdr:row>2</xdr:row>
      <xdr:rowOff>698256</xdr:rowOff>
    </xdr:to>
    <mc:AlternateContent xmlns:mc="http://schemas.openxmlformats.org/markup-compatibility/2006" xmlns:sle15="http://schemas.microsoft.com/office/drawing/2012/slicer">
      <mc:Choice Requires="sle15">
        <xdr:graphicFrame macro="">
          <xdr:nvGraphicFramePr>
            <xdr:cNvPr id="3" name="Kategorie">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Kategorie"/>
            </a:graphicData>
          </a:graphic>
        </xdr:graphicFrame>
      </mc:Choice>
      <mc:Fallback xmlns="">
        <xdr:sp macro="" textlink="">
          <xdr:nvSpPr>
            <xdr:cNvPr id="0" name=""/>
            <xdr:cNvSpPr>
              <a:spLocks noTextEdit="1"/>
            </xdr:cNvSpPr>
          </xdr:nvSpPr>
          <xdr:spPr>
            <a:xfrm>
              <a:off x="4600120" y="183906"/>
              <a:ext cx="7427655" cy="836735"/>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fLock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ategorie" xr10:uid="{00000000-0013-0000-FFFF-FFFF01000000}" sourceName="Kategori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ategorie" xr10:uid="{00000000-0014-0000-FFFF-FFFF01000000}" cache="Datenschnitt_Kategorie" caption="Kategorie" columnCount="4"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esamttabelle" displayName="Gesamttabelle" ref="A4:J339" totalsRowShown="0" headerRowDxfId="20" dataDxfId="19">
  <autoFilter ref="A4:J339" xr:uid="{00000000-0009-0000-0100-000001000000}"/>
  <sortState ref="A22:K324">
    <sortCondition ref="B4:B338"/>
  </sortState>
  <tableColumns count="10">
    <tableColumn id="1" xr3:uid="{00000000-0010-0000-0000-000001000000}" name="Kategorie" dataDxfId="18"/>
    <tableColumn id="2" xr3:uid="{00000000-0010-0000-0000-000002000000}" name="Artikel" dataDxfId="17"/>
    <tableColumn id="3" xr3:uid="{00000000-0010-0000-0000-000003000000}" name="Kürzel" dataDxfId="16"/>
    <tableColumn id="4" xr3:uid="{00000000-0010-0000-0000-000004000000}" name="Menge / Größe" dataDxfId="15"/>
    <tableColumn id="5" xr3:uid="{00000000-0010-0000-0000-000005000000}" name="€ incl. MWSt" dataDxfId="14"/>
    <tableColumn id="6" xr3:uid="{00000000-0010-0000-0000-000006000000}" name="Firma" dataDxfId="13"/>
    <tableColumn id="7" xr3:uid="{00000000-0010-0000-0000-000007000000}" name="Stand" dataDxfId="12"/>
    <tableColumn id="8" xr3:uid="{00000000-0010-0000-0000-000008000000}" name="Bemerkung" dataDxfId="11"/>
    <tableColumn id="9" xr3:uid="{00000000-0010-0000-0000-000009000000}" name="Einheit" dataDxfId="10"/>
    <tableColumn id="10" xr3:uid="{00000000-0010-0000-0000-00000A000000}" name="kg" dataDxfId="9">
      <calculatedColumnFormula>0.8*28*20.5*0.032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e4" displayName="Tabelle4" ref="A1:A9" totalsRowShown="0">
  <autoFilter ref="A1:A9" xr:uid="{00000000-0009-0000-0100-000004000000}"/>
  <tableColumns count="1">
    <tableColumn id="1" xr3:uid="{00000000-0010-0000-0100-000001000000}" name="zulässige Kategorien"/>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9"/>
  <sheetViews>
    <sheetView tabSelected="1" topLeftCell="B1" zoomScale="85" zoomScaleNormal="85" workbookViewId="0">
      <pane ySplit="4" topLeftCell="A5" activePane="bottomLeft" state="frozen"/>
      <selection pane="bottomLeft" activeCell="B20" sqref="B20"/>
    </sheetView>
  </sheetViews>
  <sheetFormatPr baseColWidth="10" defaultColWidth="11.42578125" defaultRowHeight="12.75" x14ac:dyDescent="0.2"/>
  <cols>
    <col min="1" max="1" width="28.42578125" style="1" customWidth="1"/>
    <col min="2" max="2" width="40" style="1" bestFit="1" customWidth="1"/>
    <col min="3" max="3" width="12.5703125" style="3" bestFit="1" customWidth="1"/>
    <col min="4" max="4" width="21.28515625" style="1" customWidth="1"/>
    <col min="5" max="5" width="13.42578125" style="2" customWidth="1"/>
    <col min="6" max="6" width="14" style="1" customWidth="1"/>
    <col min="7" max="7" width="11.42578125" style="4" customWidth="1"/>
    <col min="8" max="8" width="30" style="1" customWidth="1"/>
    <col min="9" max="9" width="11.42578125" style="1" customWidth="1"/>
    <col min="10" max="10" width="11.42578125" style="45"/>
    <col min="11" max="16384" width="11.42578125" style="1"/>
  </cols>
  <sheetData>
    <row r="1" spans="1:10" s="19" customFormat="1" x14ac:dyDescent="0.2">
      <c r="B1" s="19" t="s">
        <v>298</v>
      </c>
      <c r="C1" s="20"/>
      <c r="E1" s="21"/>
      <c r="G1" s="22"/>
      <c r="J1" s="42"/>
    </row>
    <row r="2" spans="1:10" s="19" customFormat="1" x14ac:dyDescent="0.2">
      <c r="B2" s="23" t="s">
        <v>299</v>
      </c>
      <c r="C2" s="20"/>
      <c r="E2" s="21"/>
      <c r="G2" s="22"/>
      <c r="J2" s="42"/>
    </row>
    <row r="3" spans="1:10" s="19" customFormat="1" ht="57.75" customHeight="1" thickBot="1" x14ac:dyDescent="0.25">
      <c r="B3" s="24" t="s">
        <v>301</v>
      </c>
      <c r="C3" s="20"/>
      <c r="E3" s="21"/>
      <c r="G3" s="22"/>
      <c r="J3" s="42"/>
    </row>
    <row r="4" spans="1:10" s="25" customFormat="1" ht="13.5" thickBot="1" x14ac:dyDescent="0.25">
      <c r="A4" s="25" t="s">
        <v>290</v>
      </c>
      <c r="B4" s="26" t="s">
        <v>0</v>
      </c>
      <c r="C4" s="27" t="s">
        <v>126</v>
      </c>
      <c r="D4" s="28" t="s">
        <v>1</v>
      </c>
      <c r="E4" s="29" t="s">
        <v>92</v>
      </c>
      <c r="F4" s="30" t="s">
        <v>2</v>
      </c>
      <c r="G4" s="31" t="s">
        <v>3</v>
      </c>
      <c r="H4" s="32" t="s">
        <v>122</v>
      </c>
      <c r="I4" s="32" t="s">
        <v>123</v>
      </c>
      <c r="J4" s="43" t="s">
        <v>11</v>
      </c>
    </row>
    <row r="5" spans="1:10" x14ac:dyDescent="0.2">
      <c r="A5" s="1" t="s">
        <v>238</v>
      </c>
      <c r="B5" s="1" t="s">
        <v>493</v>
      </c>
      <c r="C5" s="3" t="s">
        <v>119</v>
      </c>
      <c r="I5" s="1" t="s">
        <v>11</v>
      </c>
      <c r="J5" s="44">
        <v>1</v>
      </c>
    </row>
    <row r="6" spans="1:10" x14ac:dyDescent="0.2">
      <c r="A6" s="1" t="s">
        <v>292</v>
      </c>
      <c r="B6" s="1" t="s">
        <v>214</v>
      </c>
      <c r="C6" s="3" t="s">
        <v>114</v>
      </c>
      <c r="F6" s="1" t="s">
        <v>296</v>
      </c>
      <c r="G6" s="4" t="s">
        <v>296</v>
      </c>
      <c r="H6" s="1" t="s">
        <v>296</v>
      </c>
      <c r="I6" s="1" t="s">
        <v>254</v>
      </c>
      <c r="J6" s="44"/>
    </row>
    <row r="7" spans="1:10" x14ac:dyDescent="0.2">
      <c r="A7" s="1" t="s">
        <v>292</v>
      </c>
      <c r="B7" s="1" t="s">
        <v>220</v>
      </c>
      <c r="C7" s="3" t="s">
        <v>114</v>
      </c>
      <c r="F7" s="1" t="s">
        <v>296</v>
      </c>
      <c r="G7" s="4" t="s">
        <v>296</v>
      </c>
      <c r="H7" s="1" t="s">
        <v>296</v>
      </c>
      <c r="I7" s="1" t="s">
        <v>254</v>
      </c>
      <c r="J7" s="44"/>
    </row>
    <row r="8" spans="1:10" x14ac:dyDescent="0.2">
      <c r="A8" s="1" t="s">
        <v>292</v>
      </c>
      <c r="B8" s="1" t="s">
        <v>215</v>
      </c>
      <c r="C8" s="3" t="s">
        <v>114</v>
      </c>
      <c r="F8" s="1" t="s">
        <v>296</v>
      </c>
      <c r="G8" s="4" t="s">
        <v>296</v>
      </c>
      <c r="H8" s="1" t="s">
        <v>296</v>
      </c>
      <c r="I8" s="1" t="s">
        <v>254</v>
      </c>
      <c r="J8" s="44"/>
    </row>
    <row r="9" spans="1:10" x14ac:dyDescent="0.2">
      <c r="A9" s="1" t="s">
        <v>292</v>
      </c>
      <c r="B9" s="1" t="s">
        <v>216</v>
      </c>
      <c r="C9" s="3" t="s">
        <v>114</v>
      </c>
      <c r="F9" s="1" t="s">
        <v>296</v>
      </c>
      <c r="G9" s="4" t="s">
        <v>296</v>
      </c>
      <c r="H9" s="1" t="s">
        <v>296</v>
      </c>
      <c r="I9" s="1" t="s">
        <v>254</v>
      </c>
      <c r="J9" s="44"/>
    </row>
    <row r="10" spans="1:10" x14ac:dyDescent="0.2">
      <c r="A10" s="1" t="s">
        <v>292</v>
      </c>
      <c r="B10" s="1" t="s">
        <v>211</v>
      </c>
      <c r="C10" s="3" t="s">
        <v>114</v>
      </c>
      <c r="F10" s="1" t="s">
        <v>296</v>
      </c>
      <c r="G10" s="4" t="s">
        <v>296</v>
      </c>
      <c r="H10" s="1" t="s">
        <v>296</v>
      </c>
      <c r="I10" s="1" t="s">
        <v>254</v>
      </c>
      <c r="J10" s="44"/>
    </row>
    <row r="11" spans="1:10" x14ac:dyDescent="0.2">
      <c r="A11" s="1" t="s">
        <v>292</v>
      </c>
      <c r="B11" s="1" t="s">
        <v>217</v>
      </c>
      <c r="C11" s="3" t="s">
        <v>114</v>
      </c>
      <c r="F11" s="1" t="s">
        <v>296</v>
      </c>
      <c r="G11" s="4" t="s">
        <v>296</v>
      </c>
      <c r="H11" s="1" t="s">
        <v>296</v>
      </c>
      <c r="I11" s="1" t="s">
        <v>254</v>
      </c>
      <c r="J11" s="44"/>
    </row>
    <row r="12" spans="1:10" x14ac:dyDescent="0.2">
      <c r="A12" s="1" t="s">
        <v>292</v>
      </c>
      <c r="B12" s="1" t="s">
        <v>212</v>
      </c>
      <c r="C12" s="3" t="s">
        <v>114</v>
      </c>
      <c r="F12" s="1" t="s">
        <v>296</v>
      </c>
      <c r="G12" s="4" t="s">
        <v>296</v>
      </c>
      <c r="H12" s="1" t="s">
        <v>296</v>
      </c>
      <c r="I12" s="1" t="s">
        <v>254</v>
      </c>
      <c r="J12" s="44"/>
    </row>
    <row r="13" spans="1:10" x14ac:dyDescent="0.2">
      <c r="A13" s="1" t="s">
        <v>292</v>
      </c>
      <c r="B13" s="1" t="s">
        <v>218</v>
      </c>
      <c r="C13" s="3" t="s">
        <v>114</v>
      </c>
      <c r="F13" s="1" t="s">
        <v>296</v>
      </c>
      <c r="G13" s="4" t="s">
        <v>296</v>
      </c>
      <c r="H13" s="1" t="s">
        <v>296</v>
      </c>
      <c r="I13" s="1" t="s">
        <v>254</v>
      </c>
      <c r="J13" s="44"/>
    </row>
    <row r="14" spans="1:10" x14ac:dyDescent="0.2">
      <c r="A14" s="1" t="s">
        <v>292</v>
      </c>
      <c r="B14" s="1" t="s">
        <v>213</v>
      </c>
      <c r="C14" s="3" t="s">
        <v>114</v>
      </c>
      <c r="F14" s="1" t="s">
        <v>296</v>
      </c>
      <c r="G14" s="4" t="s">
        <v>296</v>
      </c>
      <c r="H14" s="1" t="s">
        <v>296</v>
      </c>
      <c r="I14" s="1" t="s">
        <v>254</v>
      </c>
      <c r="J14" s="44"/>
    </row>
    <row r="15" spans="1:10" x14ac:dyDescent="0.2">
      <c r="A15" s="1" t="s">
        <v>292</v>
      </c>
      <c r="B15" s="1" t="s">
        <v>219</v>
      </c>
      <c r="C15" s="3" t="s">
        <v>114</v>
      </c>
      <c r="F15" s="1" t="s">
        <v>296</v>
      </c>
      <c r="G15" s="4" t="s">
        <v>296</v>
      </c>
      <c r="H15" s="1" t="s">
        <v>296</v>
      </c>
      <c r="I15" s="1" t="s">
        <v>254</v>
      </c>
      <c r="J15" s="44"/>
    </row>
    <row r="16" spans="1:10" x14ac:dyDescent="0.2">
      <c r="A16" s="1" t="s">
        <v>238</v>
      </c>
      <c r="B16" s="1" t="s">
        <v>436</v>
      </c>
      <c r="C16" s="3" t="s">
        <v>120</v>
      </c>
      <c r="I16" s="1" t="s">
        <v>118</v>
      </c>
      <c r="J16" s="44"/>
    </row>
    <row r="17" spans="1:10" x14ac:dyDescent="0.2">
      <c r="A17" s="13" t="s">
        <v>295</v>
      </c>
      <c r="B17" s="13" t="s">
        <v>396</v>
      </c>
      <c r="C17" s="14" t="s">
        <v>121</v>
      </c>
      <c r="D17" s="13"/>
      <c r="F17" s="13" t="s">
        <v>241</v>
      </c>
      <c r="G17" s="33"/>
      <c r="H17" s="13" t="s">
        <v>242</v>
      </c>
      <c r="I17" s="13" t="s">
        <v>278</v>
      </c>
      <c r="J17" s="44"/>
    </row>
    <row r="18" spans="1:10" x14ac:dyDescent="0.2">
      <c r="A18" s="1" t="s">
        <v>239</v>
      </c>
      <c r="B18" s="1" t="s">
        <v>161</v>
      </c>
      <c r="C18" s="3" t="s">
        <v>120</v>
      </c>
      <c r="F18" s="1" t="s">
        <v>296</v>
      </c>
      <c r="G18" s="4" t="s">
        <v>296</v>
      </c>
      <c r="H18" s="1" t="s">
        <v>115</v>
      </c>
      <c r="I18" s="1" t="s">
        <v>118</v>
      </c>
      <c r="J18" s="44"/>
    </row>
    <row r="19" spans="1:10" x14ac:dyDescent="0.2">
      <c r="A19" s="1" t="s">
        <v>239</v>
      </c>
      <c r="B19" s="1" t="s">
        <v>494</v>
      </c>
      <c r="C19" s="3" t="s">
        <v>120</v>
      </c>
      <c r="F19" s="1" t="s">
        <v>296</v>
      </c>
      <c r="G19" s="4" t="s">
        <v>296</v>
      </c>
      <c r="H19" s="1" t="s">
        <v>201</v>
      </c>
      <c r="I19" s="1" t="s">
        <v>118</v>
      </c>
      <c r="J19" s="44"/>
    </row>
    <row r="20" spans="1:10" x14ac:dyDescent="0.2">
      <c r="A20" s="1" t="s">
        <v>293</v>
      </c>
      <c r="B20" s="1" t="s">
        <v>196</v>
      </c>
      <c r="C20" s="3" t="s">
        <v>112</v>
      </c>
      <c r="H20" s="1" t="s">
        <v>296</v>
      </c>
      <c r="I20" s="1" t="s">
        <v>371</v>
      </c>
      <c r="J20" s="44"/>
    </row>
    <row r="21" spans="1:10" x14ac:dyDescent="0.2">
      <c r="A21" s="1" t="s">
        <v>295</v>
      </c>
      <c r="B21" s="1" t="s">
        <v>395</v>
      </c>
      <c r="C21" s="3" t="s">
        <v>121</v>
      </c>
      <c r="F21" s="1" t="s">
        <v>241</v>
      </c>
      <c r="G21" s="33"/>
      <c r="H21" s="1" t="s">
        <v>242</v>
      </c>
      <c r="I21" s="1" t="s">
        <v>278</v>
      </c>
      <c r="J21" s="44"/>
    </row>
    <row r="22" spans="1:10" x14ac:dyDescent="0.2">
      <c r="A22" s="1" t="s">
        <v>256</v>
      </c>
      <c r="B22" s="1" t="s">
        <v>227</v>
      </c>
      <c r="C22" s="3" t="s">
        <v>112</v>
      </c>
      <c r="F22" s="1" t="s">
        <v>296</v>
      </c>
      <c r="G22" s="4" t="s">
        <v>296</v>
      </c>
      <c r="H22" s="1" t="s">
        <v>296</v>
      </c>
      <c r="I22" s="1" t="s">
        <v>125</v>
      </c>
      <c r="J22" s="44"/>
    </row>
    <row r="23" spans="1:10" x14ac:dyDescent="0.2">
      <c r="A23" s="1" t="s">
        <v>239</v>
      </c>
      <c r="B23" s="1" t="s">
        <v>382</v>
      </c>
      <c r="C23" s="3" t="s">
        <v>120</v>
      </c>
      <c r="F23" s="1" t="s">
        <v>6</v>
      </c>
      <c r="G23" s="4" t="s">
        <v>296</v>
      </c>
      <c r="H23" s="1" t="s">
        <v>296</v>
      </c>
      <c r="I23" s="1" t="s">
        <v>383</v>
      </c>
      <c r="J23" s="44"/>
    </row>
    <row r="24" spans="1:10" x14ac:dyDescent="0.2">
      <c r="A24" s="1" t="s">
        <v>295</v>
      </c>
      <c r="B24" s="1" t="s">
        <v>95</v>
      </c>
      <c r="C24" s="3" t="s">
        <v>121</v>
      </c>
      <c r="F24" s="1" t="s">
        <v>296</v>
      </c>
      <c r="H24" s="1" t="s">
        <v>296</v>
      </c>
      <c r="I24" s="1" t="s">
        <v>124</v>
      </c>
      <c r="J24" s="44"/>
    </row>
    <row r="25" spans="1:10" x14ac:dyDescent="0.2">
      <c r="A25" s="1" t="s">
        <v>239</v>
      </c>
      <c r="B25" s="1" t="s">
        <v>10</v>
      </c>
      <c r="C25" s="3" t="s">
        <v>120</v>
      </c>
      <c r="F25" s="1" t="s">
        <v>12</v>
      </c>
      <c r="G25" s="4" t="s">
        <v>296</v>
      </c>
      <c r="H25" s="1" t="s">
        <v>13</v>
      </c>
      <c r="I25" s="1" t="s">
        <v>296</v>
      </c>
      <c r="J25" s="44"/>
    </row>
    <row r="26" spans="1:10" x14ac:dyDescent="0.2">
      <c r="A26" s="1" t="s">
        <v>291</v>
      </c>
      <c r="B26" s="1" t="s">
        <v>469</v>
      </c>
      <c r="C26" s="3" t="s">
        <v>114</v>
      </c>
      <c r="H26" s="1" t="s">
        <v>296</v>
      </c>
      <c r="I26" s="1" t="s">
        <v>255</v>
      </c>
      <c r="J26" s="44">
        <f>0.5454*50*20.5*0.12</f>
        <v>67.084199999999996</v>
      </c>
    </row>
    <row r="27" spans="1:10" x14ac:dyDescent="0.2">
      <c r="A27" s="1" t="s">
        <v>291</v>
      </c>
      <c r="B27" s="1" t="s">
        <v>135</v>
      </c>
      <c r="C27" s="3" t="s">
        <v>114</v>
      </c>
      <c r="H27" s="1" t="s">
        <v>296</v>
      </c>
      <c r="I27" s="1" t="s">
        <v>255</v>
      </c>
      <c r="J27" s="44">
        <f>0.5454*50*20.5*0.16</f>
        <v>89.445599999999999</v>
      </c>
    </row>
    <row r="28" spans="1:10" x14ac:dyDescent="0.2">
      <c r="A28" s="1" t="s">
        <v>291</v>
      </c>
      <c r="B28" s="1" t="s">
        <v>150</v>
      </c>
      <c r="C28" s="3" t="s">
        <v>114</v>
      </c>
      <c r="F28" s="1" t="s">
        <v>296</v>
      </c>
      <c r="H28" s="1" t="s">
        <v>296</v>
      </c>
      <c r="I28" s="1" t="s">
        <v>255</v>
      </c>
      <c r="J28" s="44">
        <f>0.5454*50*20.5*0.19</f>
        <v>106.21665</v>
      </c>
    </row>
    <row r="29" spans="1:10" x14ac:dyDescent="0.2">
      <c r="A29" s="1" t="s">
        <v>291</v>
      </c>
      <c r="B29" s="1" t="s">
        <v>151</v>
      </c>
      <c r="C29" s="3" t="s">
        <v>114</v>
      </c>
      <c r="H29" s="1" t="s">
        <v>296</v>
      </c>
      <c r="I29" s="1" t="s">
        <v>255</v>
      </c>
      <c r="J29" s="44">
        <f>0.5454*50*20.5*0.22</f>
        <v>122.98769999999999</v>
      </c>
    </row>
    <row r="30" spans="1:10" x14ac:dyDescent="0.2">
      <c r="A30" s="1" t="s">
        <v>238</v>
      </c>
      <c r="B30" s="1" t="s">
        <v>401</v>
      </c>
      <c r="C30" s="3" t="s">
        <v>113</v>
      </c>
      <c r="F30" s="1" t="s">
        <v>296</v>
      </c>
      <c r="H30" s="1" t="s">
        <v>296</v>
      </c>
      <c r="I30" s="1" t="s">
        <v>384</v>
      </c>
      <c r="J30" s="44"/>
    </row>
    <row r="31" spans="1:10" x14ac:dyDescent="0.2">
      <c r="A31" s="1" t="s">
        <v>295</v>
      </c>
      <c r="B31" s="1" t="s">
        <v>47</v>
      </c>
      <c r="C31" s="3" t="s">
        <v>121</v>
      </c>
      <c r="F31" s="1" t="s">
        <v>7</v>
      </c>
      <c r="H31" s="1" t="s">
        <v>296</v>
      </c>
      <c r="I31" s="1" t="s">
        <v>278</v>
      </c>
      <c r="J31" s="44"/>
    </row>
    <row r="32" spans="1:10" x14ac:dyDescent="0.2">
      <c r="A32" s="1" t="s">
        <v>295</v>
      </c>
      <c r="B32" s="1" t="s">
        <v>16</v>
      </c>
      <c r="C32" s="3" t="s">
        <v>121</v>
      </c>
      <c r="F32" s="1" t="s">
        <v>296</v>
      </c>
      <c r="H32" s="1" t="s">
        <v>17</v>
      </c>
      <c r="I32" s="1" t="s">
        <v>118</v>
      </c>
      <c r="J32" s="44"/>
    </row>
    <row r="33" spans="1:10" x14ac:dyDescent="0.2">
      <c r="A33" s="1" t="s">
        <v>239</v>
      </c>
      <c r="B33" s="1" t="s">
        <v>8</v>
      </c>
      <c r="C33" s="3" t="s">
        <v>120</v>
      </c>
      <c r="F33" s="1" t="s">
        <v>5</v>
      </c>
      <c r="G33" s="4" t="s">
        <v>296</v>
      </c>
      <c r="H33" s="1" t="s">
        <v>386</v>
      </c>
      <c r="I33" s="1" t="s">
        <v>385</v>
      </c>
      <c r="J33" s="44"/>
    </row>
    <row r="34" spans="1:10" x14ac:dyDescent="0.2">
      <c r="A34" s="1" t="s">
        <v>295</v>
      </c>
      <c r="B34" s="1" t="s">
        <v>18</v>
      </c>
      <c r="C34" s="3" t="s">
        <v>121</v>
      </c>
      <c r="F34" s="1" t="s">
        <v>296</v>
      </c>
      <c r="H34" s="1" t="s">
        <v>19</v>
      </c>
      <c r="I34" s="1" t="s">
        <v>118</v>
      </c>
      <c r="J34" s="44"/>
    </row>
    <row r="35" spans="1:10" x14ac:dyDescent="0.2">
      <c r="A35" s="1" t="s">
        <v>295</v>
      </c>
      <c r="B35" s="1" t="s">
        <v>388</v>
      </c>
      <c r="C35" s="3" t="s">
        <v>121</v>
      </c>
      <c r="F35" s="1" t="s">
        <v>296</v>
      </c>
      <c r="I35" s="1" t="s">
        <v>279</v>
      </c>
      <c r="J35" s="44"/>
    </row>
    <row r="36" spans="1:10" x14ac:dyDescent="0.2">
      <c r="A36" s="1" t="s">
        <v>295</v>
      </c>
      <c r="B36" s="1" t="s">
        <v>387</v>
      </c>
      <c r="C36" s="3" t="s">
        <v>121</v>
      </c>
      <c r="F36" s="1" t="s">
        <v>296</v>
      </c>
      <c r="I36" s="1" t="s">
        <v>389</v>
      </c>
      <c r="J36" s="44"/>
    </row>
    <row r="37" spans="1:10" x14ac:dyDescent="0.2">
      <c r="A37" s="1" t="s">
        <v>295</v>
      </c>
      <c r="B37" s="1" t="s">
        <v>390</v>
      </c>
      <c r="C37" s="3" t="s">
        <v>121</v>
      </c>
      <c r="F37" s="1" t="s">
        <v>14</v>
      </c>
      <c r="H37" s="1" t="s">
        <v>15</v>
      </c>
      <c r="I37" s="1" t="s">
        <v>124</v>
      </c>
      <c r="J37" s="44"/>
    </row>
    <row r="38" spans="1:10" x14ac:dyDescent="0.2">
      <c r="A38" s="1" t="s">
        <v>291</v>
      </c>
      <c r="B38" s="1" t="s">
        <v>195</v>
      </c>
      <c r="C38" s="3" t="s">
        <v>114</v>
      </c>
      <c r="F38" s="1" t="s">
        <v>296</v>
      </c>
      <c r="G38" s="4" t="s">
        <v>296</v>
      </c>
      <c r="H38" s="1" t="s">
        <v>296</v>
      </c>
      <c r="I38" s="1" t="s">
        <v>55</v>
      </c>
      <c r="J38" s="44">
        <f t="shared" ref="J38:J68" si="0">0.8*28*20.5*0.032</f>
        <v>14.694400000000002</v>
      </c>
    </row>
    <row r="39" spans="1:10" x14ac:dyDescent="0.2">
      <c r="A39" s="1" t="s">
        <v>293</v>
      </c>
      <c r="B39" s="1" t="s">
        <v>473</v>
      </c>
      <c r="C39" s="3" t="s">
        <v>112</v>
      </c>
      <c r="H39" s="1" t="s">
        <v>296</v>
      </c>
      <c r="I39" s="13" t="s">
        <v>366</v>
      </c>
      <c r="J39" s="44"/>
    </row>
    <row r="40" spans="1:10" x14ac:dyDescent="0.2">
      <c r="A40" s="1" t="s">
        <v>293</v>
      </c>
      <c r="B40" s="1" t="s">
        <v>474</v>
      </c>
      <c r="C40" s="3" t="s">
        <v>112</v>
      </c>
      <c r="I40" s="13" t="s">
        <v>366</v>
      </c>
      <c r="J40" s="44"/>
    </row>
    <row r="41" spans="1:10" x14ac:dyDescent="0.2">
      <c r="A41" s="1" t="s">
        <v>293</v>
      </c>
      <c r="B41" s="1" t="s">
        <v>475</v>
      </c>
      <c r="C41" s="3" t="s">
        <v>112</v>
      </c>
      <c r="H41" s="1" t="s">
        <v>296</v>
      </c>
      <c r="I41" s="13" t="s">
        <v>366</v>
      </c>
      <c r="J41" s="44"/>
    </row>
    <row r="42" spans="1:10" x14ac:dyDescent="0.2">
      <c r="A42" s="1" t="s">
        <v>293</v>
      </c>
      <c r="B42" s="1" t="s">
        <v>476</v>
      </c>
      <c r="C42" s="3" t="s">
        <v>112</v>
      </c>
      <c r="H42" s="1" t="s">
        <v>296</v>
      </c>
      <c r="I42" s="13" t="s">
        <v>366</v>
      </c>
      <c r="J42" s="44"/>
    </row>
    <row r="43" spans="1:10" x14ac:dyDescent="0.2">
      <c r="A43" s="1" t="s">
        <v>293</v>
      </c>
      <c r="B43" s="1" t="s">
        <v>477</v>
      </c>
      <c r="C43" s="3" t="s">
        <v>112</v>
      </c>
      <c r="H43" s="1" t="s">
        <v>296</v>
      </c>
      <c r="I43" s="13" t="s">
        <v>366</v>
      </c>
      <c r="J43" s="44"/>
    </row>
    <row r="44" spans="1:10" x14ac:dyDescent="0.2">
      <c r="A44" s="1" t="s">
        <v>293</v>
      </c>
      <c r="B44" s="1" t="s">
        <v>471</v>
      </c>
      <c r="C44" s="3" t="s">
        <v>112</v>
      </c>
      <c r="I44" s="13" t="s">
        <v>366</v>
      </c>
      <c r="J44" s="44"/>
    </row>
    <row r="45" spans="1:10" x14ac:dyDescent="0.2">
      <c r="A45" s="1" t="s">
        <v>293</v>
      </c>
      <c r="B45" s="1" t="s">
        <v>478</v>
      </c>
      <c r="C45" s="3" t="s">
        <v>112</v>
      </c>
      <c r="H45" s="1" t="s">
        <v>296</v>
      </c>
      <c r="I45" s="13" t="s">
        <v>366</v>
      </c>
      <c r="J45" s="44"/>
    </row>
    <row r="46" spans="1:10" x14ac:dyDescent="0.2">
      <c r="A46" s="1" t="s">
        <v>293</v>
      </c>
      <c r="B46" s="1" t="s">
        <v>443</v>
      </c>
      <c r="C46" s="3" t="s">
        <v>112</v>
      </c>
      <c r="I46" s="13" t="s">
        <v>366</v>
      </c>
      <c r="J46" s="44"/>
    </row>
    <row r="47" spans="1:10" x14ac:dyDescent="0.2">
      <c r="A47" s="1" t="s">
        <v>293</v>
      </c>
      <c r="B47" s="1" t="s">
        <v>480</v>
      </c>
      <c r="C47" s="3" t="s">
        <v>112</v>
      </c>
      <c r="H47" s="1" t="s">
        <v>296</v>
      </c>
      <c r="I47" s="13" t="s">
        <v>366</v>
      </c>
      <c r="J47" s="44"/>
    </row>
    <row r="48" spans="1:10" x14ac:dyDescent="0.2">
      <c r="A48" s="1" t="s">
        <v>293</v>
      </c>
      <c r="B48" s="1" t="s">
        <v>479</v>
      </c>
      <c r="C48" s="3" t="s">
        <v>112</v>
      </c>
      <c r="H48" s="1" t="s">
        <v>296</v>
      </c>
      <c r="I48" s="13" t="s">
        <v>366</v>
      </c>
      <c r="J48" s="44"/>
    </row>
    <row r="49" spans="1:10" x14ac:dyDescent="0.2">
      <c r="A49" s="1" t="s">
        <v>293</v>
      </c>
      <c r="B49" s="1" t="s">
        <v>481</v>
      </c>
      <c r="C49" s="3" t="s">
        <v>112</v>
      </c>
      <c r="H49" s="1" t="s">
        <v>296</v>
      </c>
      <c r="I49" s="13" t="s">
        <v>366</v>
      </c>
      <c r="J49" s="44"/>
    </row>
    <row r="50" spans="1:10" x14ac:dyDescent="0.2">
      <c r="A50" s="1" t="s">
        <v>293</v>
      </c>
      <c r="B50" s="1" t="s">
        <v>482</v>
      </c>
      <c r="C50" s="3" t="s">
        <v>112</v>
      </c>
      <c r="H50" s="1" t="s">
        <v>296</v>
      </c>
      <c r="I50" s="13" t="s">
        <v>366</v>
      </c>
      <c r="J50" s="44"/>
    </row>
    <row r="51" spans="1:10" x14ac:dyDescent="0.2">
      <c r="A51" s="1" t="s">
        <v>293</v>
      </c>
      <c r="B51" s="1" t="s">
        <v>483</v>
      </c>
      <c r="C51" s="3" t="s">
        <v>112</v>
      </c>
      <c r="H51" s="1" t="s">
        <v>296</v>
      </c>
      <c r="I51" s="13" t="s">
        <v>366</v>
      </c>
      <c r="J51" s="44"/>
    </row>
    <row r="52" spans="1:10" x14ac:dyDescent="0.2">
      <c r="A52" s="1" t="s">
        <v>293</v>
      </c>
      <c r="B52" s="1" t="s">
        <v>484</v>
      </c>
      <c r="C52" s="3" t="s">
        <v>112</v>
      </c>
      <c r="I52" s="13" t="s">
        <v>366</v>
      </c>
      <c r="J52" s="44"/>
    </row>
    <row r="53" spans="1:10" x14ac:dyDescent="0.2">
      <c r="A53" s="1" t="s">
        <v>293</v>
      </c>
      <c r="B53" s="1" t="s">
        <v>485</v>
      </c>
      <c r="C53" s="3" t="s">
        <v>112</v>
      </c>
      <c r="H53" s="1" t="s">
        <v>296</v>
      </c>
      <c r="I53" s="13" t="s">
        <v>366</v>
      </c>
      <c r="J53" s="44"/>
    </row>
    <row r="54" spans="1:10" x14ac:dyDescent="0.2">
      <c r="A54" s="1" t="s">
        <v>239</v>
      </c>
      <c r="B54" s="1" t="s">
        <v>162</v>
      </c>
      <c r="C54" s="3" t="s">
        <v>120</v>
      </c>
      <c r="F54" s="1" t="s">
        <v>296</v>
      </c>
      <c r="G54" s="4" t="s">
        <v>296</v>
      </c>
      <c r="H54" s="1" t="s">
        <v>117</v>
      </c>
      <c r="I54" s="1" t="s">
        <v>118</v>
      </c>
      <c r="J54" s="44"/>
    </row>
    <row r="55" spans="1:10" x14ac:dyDescent="0.2">
      <c r="A55" s="1" t="s">
        <v>256</v>
      </c>
      <c r="B55" s="1" t="s">
        <v>91</v>
      </c>
      <c r="C55" s="3" t="s">
        <v>112</v>
      </c>
      <c r="F55" s="1" t="s">
        <v>52</v>
      </c>
      <c r="G55" s="4" t="s">
        <v>296</v>
      </c>
      <c r="H55" s="1" t="s">
        <v>296</v>
      </c>
      <c r="I55" s="1" t="s">
        <v>125</v>
      </c>
      <c r="J55" s="44"/>
    </row>
    <row r="56" spans="1:10" x14ac:dyDescent="0.2">
      <c r="A56" s="1" t="s">
        <v>256</v>
      </c>
      <c r="B56" s="1" t="s">
        <v>267</v>
      </c>
      <c r="C56" s="3" t="s">
        <v>112</v>
      </c>
      <c r="F56" s="1" t="s">
        <v>52</v>
      </c>
      <c r="G56" s="4" t="s">
        <v>296</v>
      </c>
      <c r="H56" s="1" t="s">
        <v>296</v>
      </c>
      <c r="I56" s="1" t="s">
        <v>125</v>
      </c>
      <c r="J56" s="44"/>
    </row>
    <row r="57" spans="1:10" x14ac:dyDescent="0.2">
      <c r="A57" s="1" t="s">
        <v>256</v>
      </c>
      <c r="B57" s="1" t="s">
        <v>27</v>
      </c>
      <c r="C57" s="3" t="s">
        <v>112</v>
      </c>
      <c r="F57" s="1" t="s">
        <v>52</v>
      </c>
      <c r="G57" s="4" t="s">
        <v>296</v>
      </c>
      <c r="H57" s="1" t="s">
        <v>296</v>
      </c>
      <c r="I57" s="1" t="s">
        <v>125</v>
      </c>
      <c r="J57" s="44"/>
    </row>
    <row r="58" spans="1:10" x14ac:dyDescent="0.2">
      <c r="A58" s="1" t="s">
        <v>256</v>
      </c>
      <c r="B58" s="1" t="s">
        <v>268</v>
      </c>
      <c r="C58" s="3" t="s">
        <v>112</v>
      </c>
      <c r="F58" s="1" t="s">
        <v>52</v>
      </c>
      <c r="G58" s="4" t="s">
        <v>296</v>
      </c>
      <c r="H58" s="1" t="s">
        <v>296</v>
      </c>
      <c r="I58" s="1" t="s">
        <v>125</v>
      </c>
      <c r="J58" s="44"/>
    </row>
    <row r="59" spans="1:10" x14ac:dyDescent="0.2">
      <c r="A59" s="1" t="s">
        <v>256</v>
      </c>
      <c r="B59" s="1" t="s">
        <v>90</v>
      </c>
      <c r="C59" s="3" t="s">
        <v>112</v>
      </c>
      <c r="F59" s="1" t="s">
        <v>56</v>
      </c>
      <c r="G59" s="4" t="s">
        <v>296</v>
      </c>
      <c r="H59" s="1" t="s">
        <v>296</v>
      </c>
      <c r="I59" s="1" t="s">
        <v>125</v>
      </c>
      <c r="J59" s="44"/>
    </row>
    <row r="60" spans="1:10" x14ac:dyDescent="0.2">
      <c r="A60" s="1" t="s">
        <v>256</v>
      </c>
      <c r="B60" s="1" t="s">
        <v>269</v>
      </c>
      <c r="C60" s="3" t="s">
        <v>112</v>
      </c>
      <c r="F60" s="1" t="s">
        <v>52</v>
      </c>
      <c r="G60" s="4" t="s">
        <v>296</v>
      </c>
      <c r="H60" s="1" t="s">
        <v>296</v>
      </c>
      <c r="I60" s="1" t="s">
        <v>125</v>
      </c>
      <c r="J60" s="44"/>
    </row>
    <row r="61" spans="1:10" x14ac:dyDescent="0.2">
      <c r="A61" s="1" t="s">
        <v>256</v>
      </c>
      <c r="B61" s="1" t="s">
        <v>305</v>
      </c>
      <c r="C61" s="3" t="s">
        <v>112</v>
      </c>
      <c r="F61" s="1" t="s">
        <v>52</v>
      </c>
      <c r="G61" s="4" t="s">
        <v>296</v>
      </c>
      <c r="H61" s="1" t="s">
        <v>296</v>
      </c>
      <c r="I61" s="1" t="s">
        <v>125</v>
      </c>
      <c r="J61" s="44"/>
    </row>
    <row r="62" spans="1:10" x14ac:dyDescent="0.2">
      <c r="A62" s="1" t="s">
        <v>256</v>
      </c>
      <c r="B62" s="1" t="s">
        <v>28</v>
      </c>
      <c r="C62" s="3" t="s">
        <v>112</v>
      </c>
      <c r="F62" s="1" t="s">
        <v>52</v>
      </c>
      <c r="G62" s="4" t="s">
        <v>296</v>
      </c>
      <c r="H62" s="1" t="s">
        <v>296</v>
      </c>
      <c r="I62" s="1" t="s">
        <v>125</v>
      </c>
      <c r="J62" s="44"/>
    </row>
    <row r="63" spans="1:10" x14ac:dyDescent="0.2">
      <c r="A63" s="1" t="s">
        <v>256</v>
      </c>
      <c r="B63" s="1" t="s">
        <v>80</v>
      </c>
      <c r="C63" s="3" t="s">
        <v>112</v>
      </c>
      <c r="F63" s="1" t="s">
        <v>83</v>
      </c>
      <c r="G63" s="4" t="s">
        <v>296</v>
      </c>
      <c r="H63" s="1" t="s">
        <v>82</v>
      </c>
      <c r="I63" s="1" t="s">
        <v>125</v>
      </c>
      <c r="J63" s="44"/>
    </row>
    <row r="64" spans="1:10" x14ac:dyDescent="0.2">
      <c r="A64" s="1" t="s">
        <v>256</v>
      </c>
      <c r="B64" s="1" t="s">
        <v>297</v>
      </c>
      <c r="C64" s="3" t="s">
        <v>112</v>
      </c>
      <c r="F64" s="1" t="s">
        <v>83</v>
      </c>
      <c r="G64" s="4" t="s">
        <v>296</v>
      </c>
      <c r="H64" s="1" t="s">
        <v>81</v>
      </c>
      <c r="I64" s="1" t="s">
        <v>125</v>
      </c>
      <c r="J64" s="44"/>
    </row>
    <row r="65" spans="1:10" x14ac:dyDescent="0.2">
      <c r="A65" s="1" t="s">
        <v>295</v>
      </c>
      <c r="B65" s="1" t="s">
        <v>391</v>
      </c>
      <c r="C65" s="3" t="s">
        <v>121</v>
      </c>
      <c r="F65" s="1" t="s">
        <v>14</v>
      </c>
      <c r="H65" s="1" t="s">
        <v>15</v>
      </c>
      <c r="I65" s="1" t="s">
        <v>124</v>
      </c>
      <c r="J65" s="44"/>
    </row>
    <row r="66" spans="1:10" x14ac:dyDescent="0.2">
      <c r="A66" s="1" t="s">
        <v>293</v>
      </c>
      <c r="B66" s="1" t="s">
        <v>66</v>
      </c>
      <c r="C66" s="3" t="s">
        <v>112</v>
      </c>
      <c r="H66" s="1" t="s">
        <v>296</v>
      </c>
      <c r="I66" s="13" t="s">
        <v>366</v>
      </c>
      <c r="J66" s="44"/>
    </row>
    <row r="67" spans="1:10" x14ac:dyDescent="0.2">
      <c r="A67" s="13" t="s">
        <v>295</v>
      </c>
      <c r="B67" s="13" t="s">
        <v>417</v>
      </c>
      <c r="C67" s="14" t="s">
        <v>121</v>
      </c>
      <c r="D67" s="13"/>
      <c r="F67" s="13" t="s">
        <v>241</v>
      </c>
      <c r="G67" s="33"/>
      <c r="H67" s="13" t="s">
        <v>242</v>
      </c>
      <c r="I67" s="13" t="s">
        <v>430</v>
      </c>
      <c r="J67" s="44"/>
    </row>
    <row r="68" spans="1:10" x14ac:dyDescent="0.2">
      <c r="A68" s="1" t="s">
        <v>291</v>
      </c>
      <c r="B68" s="1" t="s">
        <v>136</v>
      </c>
      <c r="C68" s="3" t="s">
        <v>114</v>
      </c>
      <c r="F68" s="1" t="s">
        <v>296</v>
      </c>
      <c r="G68" s="4" t="s">
        <v>296</v>
      </c>
      <c r="H68" s="1" t="s">
        <v>296</v>
      </c>
      <c r="I68" s="1" t="s">
        <v>247</v>
      </c>
      <c r="J68" s="44">
        <f t="shared" si="0"/>
        <v>14.694400000000002</v>
      </c>
    </row>
    <row r="69" spans="1:10" x14ac:dyDescent="0.2">
      <c r="A69" s="1" t="s">
        <v>291</v>
      </c>
      <c r="B69" s="1" t="s">
        <v>137</v>
      </c>
      <c r="C69" s="3" t="s">
        <v>114</v>
      </c>
      <c r="F69" s="1" t="s">
        <v>296</v>
      </c>
      <c r="G69" s="4" t="s">
        <v>296</v>
      </c>
      <c r="H69" s="1" t="s">
        <v>296</v>
      </c>
      <c r="I69" s="1" t="s">
        <v>247</v>
      </c>
      <c r="J69" s="44">
        <f>0.8*28*20.5*0.04</f>
        <v>18.368000000000002</v>
      </c>
    </row>
    <row r="70" spans="1:10" x14ac:dyDescent="0.2">
      <c r="A70" s="1" t="s">
        <v>291</v>
      </c>
      <c r="B70" s="1" t="s">
        <v>138</v>
      </c>
      <c r="C70" s="3" t="s">
        <v>114</v>
      </c>
      <c r="F70" s="1" t="s">
        <v>296</v>
      </c>
      <c r="G70" s="4" t="s">
        <v>296</v>
      </c>
      <c r="H70" s="1" t="s">
        <v>296</v>
      </c>
      <c r="I70" s="1" t="s">
        <v>247</v>
      </c>
      <c r="J70" s="44">
        <f>0.8*28*20.5*0.05</f>
        <v>22.960000000000004</v>
      </c>
    </row>
    <row r="71" spans="1:10" x14ac:dyDescent="0.2">
      <c r="A71" s="1" t="s">
        <v>291</v>
      </c>
      <c r="B71" s="1" t="s">
        <v>139</v>
      </c>
      <c r="C71" s="3" t="s">
        <v>114</v>
      </c>
      <c r="F71" s="1" t="s">
        <v>296</v>
      </c>
      <c r="G71" s="4" t="s">
        <v>296</v>
      </c>
      <c r="H71" s="1" t="s">
        <v>296</v>
      </c>
      <c r="I71" s="1" t="s">
        <v>247</v>
      </c>
      <c r="J71" s="44">
        <f>0.8*28*20.5*0.06</f>
        <v>27.552000000000003</v>
      </c>
    </row>
    <row r="72" spans="1:10" x14ac:dyDescent="0.2">
      <c r="A72" s="1" t="s">
        <v>256</v>
      </c>
      <c r="B72" s="1" t="s">
        <v>257</v>
      </c>
      <c r="C72" s="3" t="s">
        <v>112</v>
      </c>
      <c r="F72" s="1" t="s">
        <v>48</v>
      </c>
      <c r="G72" s="4" t="s">
        <v>296</v>
      </c>
      <c r="H72" s="1" t="s">
        <v>258</v>
      </c>
      <c r="I72" s="1" t="s">
        <v>125</v>
      </c>
      <c r="J72" s="44"/>
    </row>
    <row r="73" spans="1:10" x14ac:dyDescent="0.2">
      <c r="A73" s="1" t="s">
        <v>256</v>
      </c>
      <c r="B73" s="1" t="s">
        <v>306</v>
      </c>
      <c r="C73" s="3" t="s">
        <v>112</v>
      </c>
      <c r="F73" s="1" t="s">
        <v>83</v>
      </c>
      <c r="H73" s="1" t="s">
        <v>307</v>
      </c>
      <c r="I73" s="1" t="s">
        <v>125</v>
      </c>
      <c r="J73" s="44"/>
    </row>
    <row r="74" spans="1:10" x14ac:dyDescent="0.2">
      <c r="A74" s="1" t="s">
        <v>256</v>
      </c>
      <c r="B74" s="1" t="s">
        <v>263</v>
      </c>
      <c r="C74" s="3" t="s">
        <v>112</v>
      </c>
      <c r="F74" s="1" t="s">
        <v>48</v>
      </c>
      <c r="H74" s="1" t="s">
        <v>264</v>
      </c>
      <c r="I74" s="1" t="s">
        <v>125</v>
      </c>
      <c r="J74" s="44"/>
    </row>
    <row r="75" spans="1:10" x14ac:dyDescent="0.2">
      <c r="A75" s="1" t="s">
        <v>256</v>
      </c>
      <c r="B75" s="1" t="s">
        <v>265</v>
      </c>
      <c r="C75" s="3" t="s">
        <v>112</v>
      </c>
      <c r="F75" s="1" t="s">
        <v>83</v>
      </c>
      <c r="H75" s="1" t="s">
        <v>296</v>
      </c>
      <c r="I75" s="1" t="s">
        <v>281</v>
      </c>
      <c r="J75" s="44"/>
    </row>
    <row r="76" spans="1:10" x14ac:dyDescent="0.2">
      <c r="A76" s="1" t="s">
        <v>256</v>
      </c>
      <c r="B76" s="1" t="s">
        <v>260</v>
      </c>
      <c r="C76" s="3" t="s">
        <v>112</v>
      </c>
      <c r="F76" s="1" t="s">
        <v>83</v>
      </c>
      <c r="H76" s="1" t="s">
        <v>259</v>
      </c>
      <c r="I76" s="1" t="s">
        <v>125</v>
      </c>
      <c r="J76" s="44"/>
    </row>
    <row r="77" spans="1:10" x14ac:dyDescent="0.2">
      <c r="A77" s="1" t="s">
        <v>256</v>
      </c>
      <c r="B77" s="1" t="s">
        <v>262</v>
      </c>
      <c r="C77" s="3" t="s">
        <v>112</v>
      </c>
      <c r="F77" s="1" t="s">
        <v>83</v>
      </c>
      <c r="H77" s="1" t="s">
        <v>308</v>
      </c>
      <c r="I77" s="1" t="s">
        <v>125</v>
      </c>
      <c r="J77" s="44"/>
    </row>
    <row r="78" spans="1:10" x14ac:dyDescent="0.2">
      <c r="A78" s="1" t="s">
        <v>256</v>
      </c>
      <c r="B78" s="1" t="s">
        <v>284</v>
      </c>
      <c r="C78" s="3" t="s">
        <v>112</v>
      </c>
      <c r="F78" s="1" t="s">
        <v>83</v>
      </c>
      <c r="H78" s="1" t="s">
        <v>261</v>
      </c>
      <c r="I78" s="1" t="s">
        <v>125</v>
      </c>
      <c r="J78" s="44"/>
    </row>
    <row r="79" spans="1:10" x14ac:dyDescent="0.2">
      <c r="A79" s="1" t="s">
        <v>256</v>
      </c>
      <c r="B79" s="1" t="s">
        <v>303</v>
      </c>
      <c r="C79" s="3" t="s">
        <v>112</v>
      </c>
      <c r="F79" s="1" t="s">
        <v>83</v>
      </c>
      <c r="H79" s="1" t="s">
        <v>304</v>
      </c>
      <c r="I79" s="1" t="s">
        <v>125</v>
      </c>
      <c r="J79" s="44"/>
    </row>
    <row r="80" spans="1:10" x14ac:dyDescent="0.2">
      <c r="A80" s="1" t="s">
        <v>256</v>
      </c>
      <c r="B80" s="1" t="s">
        <v>441</v>
      </c>
      <c r="C80" s="3" t="s">
        <v>112</v>
      </c>
      <c r="F80" s="1" t="s">
        <v>83</v>
      </c>
      <c r="H80" s="1" t="s">
        <v>442</v>
      </c>
      <c r="I80" s="1" t="s">
        <v>125</v>
      </c>
      <c r="J80" s="44"/>
    </row>
    <row r="81" spans="1:10" x14ac:dyDescent="0.2">
      <c r="A81" s="1" t="s">
        <v>291</v>
      </c>
      <c r="B81" s="1" t="s">
        <v>88</v>
      </c>
      <c r="C81" s="3" t="s">
        <v>114</v>
      </c>
      <c r="D81" s="1" t="s">
        <v>89</v>
      </c>
      <c r="G81" s="4" t="s">
        <v>296</v>
      </c>
      <c r="H81" s="1" t="s">
        <v>296</v>
      </c>
      <c r="I81" s="1" t="s">
        <v>118</v>
      </c>
      <c r="J81" s="44"/>
    </row>
    <row r="82" spans="1:10" x14ac:dyDescent="0.2">
      <c r="A82" s="1" t="s">
        <v>291</v>
      </c>
      <c r="B82" s="1" t="s">
        <v>487</v>
      </c>
      <c r="C82" s="3" t="s">
        <v>114</v>
      </c>
      <c r="I82" s="1" t="s">
        <v>488</v>
      </c>
      <c r="J82" s="44">
        <f>0.5454*31.2*18.5*0.06</f>
        <v>18.888292799999999</v>
      </c>
    </row>
    <row r="83" spans="1:10" x14ac:dyDescent="0.2">
      <c r="A83" s="1" t="s">
        <v>291</v>
      </c>
      <c r="B83" s="1" t="s">
        <v>452</v>
      </c>
      <c r="C83" s="3" t="s">
        <v>114</v>
      </c>
      <c r="D83" s="1" t="s">
        <v>89</v>
      </c>
      <c r="I83" s="1" t="s">
        <v>118</v>
      </c>
      <c r="J83" s="44"/>
    </row>
    <row r="84" spans="1:10" x14ac:dyDescent="0.2">
      <c r="A84" s="1" t="s">
        <v>291</v>
      </c>
      <c r="B84" s="1" t="s">
        <v>458</v>
      </c>
      <c r="C84" s="3" t="s">
        <v>114</v>
      </c>
      <c r="I84" s="1" t="s">
        <v>253</v>
      </c>
      <c r="J84" s="44"/>
    </row>
    <row r="85" spans="1:10" x14ac:dyDescent="0.2">
      <c r="A85" s="1" t="s">
        <v>291</v>
      </c>
      <c r="B85" s="1" t="s">
        <v>84</v>
      </c>
      <c r="C85" s="3" t="s">
        <v>113</v>
      </c>
      <c r="D85" s="1" t="s">
        <v>85</v>
      </c>
      <c r="G85" s="4" t="s">
        <v>296</v>
      </c>
      <c r="H85" s="1" t="s">
        <v>296</v>
      </c>
      <c r="I85" s="1" t="s">
        <v>125</v>
      </c>
      <c r="J85" s="44"/>
    </row>
    <row r="86" spans="1:10" x14ac:dyDescent="0.2">
      <c r="A86" s="1" t="s">
        <v>291</v>
      </c>
      <c r="B86" s="1" t="s">
        <v>53</v>
      </c>
      <c r="C86" s="3" t="s">
        <v>114</v>
      </c>
      <c r="D86" s="1" t="s">
        <v>54</v>
      </c>
      <c r="G86" s="4" t="s">
        <v>296</v>
      </c>
      <c r="H86" s="1" t="s">
        <v>296</v>
      </c>
      <c r="I86" s="1" t="s">
        <v>125</v>
      </c>
      <c r="J86" s="44"/>
    </row>
    <row r="87" spans="1:10" x14ac:dyDescent="0.2">
      <c r="A87" s="1" t="s">
        <v>291</v>
      </c>
      <c r="B87" s="1" t="s">
        <v>107</v>
      </c>
      <c r="C87" s="3" t="s">
        <v>114</v>
      </c>
      <c r="D87" s="1" t="s">
        <v>108</v>
      </c>
      <c r="F87" s="1" t="s">
        <v>296</v>
      </c>
      <c r="G87" s="4" t="s">
        <v>296</v>
      </c>
      <c r="H87" s="1" t="s">
        <v>296</v>
      </c>
      <c r="I87" s="1" t="s">
        <v>118</v>
      </c>
      <c r="J87" s="44"/>
    </row>
    <row r="88" spans="1:10" x14ac:dyDescent="0.2">
      <c r="A88" s="1" t="s">
        <v>291</v>
      </c>
      <c r="B88" s="1" t="s">
        <v>98</v>
      </c>
      <c r="C88" s="3" t="s">
        <v>114</v>
      </c>
      <c r="F88" s="1" t="s">
        <v>296</v>
      </c>
      <c r="G88" s="4" t="s">
        <v>296</v>
      </c>
      <c r="H88" s="1" t="s">
        <v>296</v>
      </c>
      <c r="I88" s="1" t="s">
        <v>99</v>
      </c>
      <c r="J88" s="44"/>
    </row>
    <row r="89" spans="1:10" x14ac:dyDescent="0.2">
      <c r="A89" s="1" t="s">
        <v>239</v>
      </c>
      <c r="B89" s="1" t="s">
        <v>101</v>
      </c>
      <c r="C89" s="3" t="s">
        <v>119</v>
      </c>
      <c r="F89" s="1" t="s">
        <v>296</v>
      </c>
      <c r="G89" s="4" t="s">
        <v>296</v>
      </c>
      <c r="H89" s="1" t="s">
        <v>377</v>
      </c>
      <c r="I89" s="1" t="s">
        <v>118</v>
      </c>
      <c r="J89" s="44"/>
    </row>
    <row r="90" spans="1:10" x14ac:dyDescent="0.2">
      <c r="A90" s="1" t="s">
        <v>239</v>
      </c>
      <c r="B90" s="1" t="s">
        <v>232</v>
      </c>
      <c r="C90" s="3" t="s">
        <v>119</v>
      </c>
      <c r="F90" s="1" t="s">
        <v>296</v>
      </c>
      <c r="G90" s="4" t="s">
        <v>296</v>
      </c>
      <c r="H90" s="1" t="s">
        <v>377</v>
      </c>
      <c r="I90" s="1" t="s">
        <v>118</v>
      </c>
      <c r="J90" s="44"/>
    </row>
    <row r="91" spans="1:10" x14ac:dyDescent="0.2">
      <c r="A91" s="13" t="s">
        <v>295</v>
      </c>
      <c r="B91" s="13" t="s">
        <v>416</v>
      </c>
      <c r="C91" s="14" t="s">
        <v>121</v>
      </c>
      <c r="D91" s="13"/>
      <c r="F91" s="13" t="s">
        <v>241</v>
      </c>
      <c r="G91" s="33"/>
      <c r="H91" s="13" t="s">
        <v>242</v>
      </c>
      <c r="I91" s="13" t="s">
        <v>430</v>
      </c>
      <c r="J91" s="44"/>
    </row>
    <row r="92" spans="1:10" x14ac:dyDescent="0.2">
      <c r="A92" s="13" t="s">
        <v>238</v>
      </c>
      <c r="B92" s="13" t="s">
        <v>428</v>
      </c>
      <c r="C92" s="14" t="s">
        <v>114</v>
      </c>
      <c r="D92" s="13" t="s">
        <v>132</v>
      </c>
      <c r="E92" s="15"/>
      <c r="F92" s="13"/>
      <c r="G92" s="33"/>
      <c r="H92" s="13"/>
      <c r="I92" s="13" t="s">
        <v>132</v>
      </c>
      <c r="J92" s="44"/>
    </row>
    <row r="93" spans="1:10" x14ac:dyDescent="0.2">
      <c r="A93" s="1" t="s">
        <v>238</v>
      </c>
      <c r="B93" s="1" t="s">
        <v>131</v>
      </c>
      <c r="C93" s="3" t="s">
        <v>121</v>
      </c>
      <c r="D93" s="1" t="s">
        <v>132</v>
      </c>
      <c r="F93" s="1" t="s">
        <v>296</v>
      </c>
      <c r="H93" s="1" t="s">
        <v>296</v>
      </c>
      <c r="I93" s="1" t="s">
        <v>132</v>
      </c>
      <c r="J93" s="44"/>
    </row>
    <row r="94" spans="1:10" x14ac:dyDescent="0.2">
      <c r="A94" s="1" t="s">
        <v>238</v>
      </c>
      <c r="B94" s="1" t="s">
        <v>127</v>
      </c>
      <c r="C94" s="3" t="s">
        <v>120</v>
      </c>
      <c r="D94" s="1" t="s">
        <v>132</v>
      </c>
      <c r="F94" s="1" t="s">
        <v>296</v>
      </c>
      <c r="H94" s="1" t="s">
        <v>296</v>
      </c>
      <c r="I94" s="1" t="s">
        <v>132</v>
      </c>
      <c r="J94" s="44"/>
    </row>
    <row r="95" spans="1:10" x14ac:dyDescent="0.2">
      <c r="A95" s="1" t="s">
        <v>238</v>
      </c>
      <c r="B95" s="1" t="s">
        <v>130</v>
      </c>
      <c r="C95" s="3" t="s">
        <v>119</v>
      </c>
      <c r="D95" s="1" t="s">
        <v>132</v>
      </c>
      <c r="F95" s="1" t="s">
        <v>296</v>
      </c>
      <c r="H95" s="1" t="s">
        <v>296</v>
      </c>
      <c r="I95" s="1" t="s">
        <v>132</v>
      </c>
      <c r="J95" s="44"/>
    </row>
    <row r="96" spans="1:10" x14ac:dyDescent="0.2">
      <c r="A96" s="1" t="s">
        <v>238</v>
      </c>
      <c r="B96" s="1" t="s">
        <v>128</v>
      </c>
      <c r="C96" s="3" t="s">
        <v>112</v>
      </c>
      <c r="D96" s="1" t="s">
        <v>132</v>
      </c>
      <c r="F96" s="1" t="s">
        <v>296</v>
      </c>
      <c r="H96" s="1" t="s">
        <v>296</v>
      </c>
      <c r="I96" s="1" t="s">
        <v>132</v>
      </c>
      <c r="J96" s="44"/>
    </row>
    <row r="97" spans="1:10" x14ac:dyDescent="0.2">
      <c r="A97" s="1" t="s">
        <v>238</v>
      </c>
      <c r="B97" s="1" t="s">
        <v>129</v>
      </c>
      <c r="C97" s="3" t="s">
        <v>114</v>
      </c>
      <c r="D97" s="1" t="s">
        <v>132</v>
      </c>
      <c r="F97" s="1" t="s">
        <v>296</v>
      </c>
      <c r="H97" s="1" t="s">
        <v>296</v>
      </c>
      <c r="I97" s="1" t="s">
        <v>132</v>
      </c>
      <c r="J97" s="44"/>
    </row>
    <row r="98" spans="1:10" x14ac:dyDescent="0.2">
      <c r="A98" s="1" t="s">
        <v>295</v>
      </c>
      <c r="B98" s="1" t="s">
        <v>459</v>
      </c>
      <c r="C98" s="3" t="s">
        <v>121</v>
      </c>
      <c r="F98" s="1" t="s">
        <v>110</v>
      </c>
      <c r="I98" s="1" t="s">
        <v>460</v>
      </c>
      <c r="J98" s="44"/>
    </row>
    <row r="99" spans="1:10" x14ac:dyDescent="0.2">
      <c r="A99" s="1" t="s">
        <v>295</v>
      </c>
      <c r="B99" s="1" t="s">
        <v>461</v>
      </c>
      <c r="C99" s="3" t="s">
        <v>121</v>
      </c>
      <c r="F99" s="1" t="s">
        <v>110</v>
      </c>
      <c r="I99" s="1" t="s">
        <v>460</v>
      </c>
      <c r="J99" s="44"/>
    </row>
    <row r="100" spans="1:10" x14ac:dyDescent="0.2">
      <c r="A100" s="1" t="s">
        <v>295</v>
      </c>
      <c r="B100" s="1" t="s">
        <v>463</v>
      </c>
      <c r="C100" s="3" t="s">
        <v>121</v>
      </c>
      <c r="I100" s="1" t="s">
        <v>462</v>
      </c>
      <c r="J100" s="44"/>
    </row>
    <row r="101" spans="1:10" x14ac:dyDescent="0.2">
      <c r="A101" s="1" t="s">
        <v>295</v>
      </c>
      <c r="B101" s="1" t="s">
        <v>464</v>
      </c>
      <c r="C101" s="3" t="s">
        <v>121</v>
      </c>
      <c r="I101" s="1" t="s">
        <v>462</v>
      </c>
      <c r="J101" s="44"/>
    </row>
    <row r="102" spans="1:10" x14ac:dyDescent="0.2">
      <c r="A102" s="1" t="s">
        <v>295</v>
      </c>
      <c r="B102" s="1" t="s">
        <v>20</v>
      </c>
      <c r="C102" s="3" t="s">
        <v>121</v>
      </c>
      <c r="F102" s="1" t="s">
        <v>296</v>
      </c>
      <c r="I102" s="1" t="s">
        <v>124</v>
      </c>
      <c r="J102" s="44"/>
    </row>
    <row r="103" spans="1:10" x14ac:dyDescent="0.2">
      <c r="A103" s="1" t="s">
        <v>295</v>
      </c>
      <c r="B103" s="1" t="s">
        <v>105</v>
      </c>
      <c r="C103" s="3" t="s">
        <v>114</v>
      </c>
      <c r="F103" s="1" t="s">
        <v>106</v>
      </c>
      <c r="H103" s="1" t="s">
        <v>296</v>
      </c>
      <c r="I103" s="1" t="s">
        <v>124</v>
      </c>
      <c r="J103" s="44"/>
    </row>
    <row r="104" spans="1:10" x14ac:dyDescent="0.2">
      <c r="A104" s="1" t="s">
        <v>295</v>
      </c>
      <c r="B104" s="1" t="s">
        <v>200</v>
      </c>
      <c r="C104" s="3" t="s">
        <v>121</v>
      </c>
      <c r="F104" s="1" t="s">
        <v>296</v>
      </c>
      <c r="H104" s="1" t="s">
        <v>296</v>
      </c>
      <c r="I104" s="1" t="s">
        <v>124</v>
      </c>
      <c r="J104" s="44"/>
    </row>
    <row r="105" spans="1:10" x14ac:dyDescent="0.2">
      <c r="A105" s="1" t="s">
        <v>291</v>
      </c>
      <c r="B105" s="1" t="s">
        <v>445</v>
      </c>
      <c r="C105" s="3" t="s">
        <v>114</v>
      </c>
      <c r="F105" s="1" t="s">
        <v>296</v>
      </c>
      <c r="G105" s="4" t="s">
        <v>296</v>
      </c>
      <c r="H105" s="1" t="s">
        <v>296</v>
      </c>
      <c r="I105" s="1" t="s">
        <v>124</v>
      </c>
      <c r="J105" s="44">
        <f>0.435*0.5*0.15*10</f>
        <v>0.32625000000000004</v>
      </c>
    </row>
    <row r="106" spans="1:10" x14ac:dyDescent="0.2">
      <c r="A106" s="1" t="s">
        <v>291</v>
      </c>
      <c r="B106" s="1" t="s">
        <v>447</v>
      </c>
      <c r="C106" s="3" t="s">
        <v>114</v>
      </c>
      <c r="I106" s="1" t="s">
        <v>118</v>
      </c>
      <c r="J106" s="44"/>
    </row>
    <row r="107" spans="1:10" x14ac:dyDescent="0.2">
      <c r="A107" s="1" t="s">
        <v>293</v>
      </c>
      <c r="B107" s="1" t="s">
        <v>289</v>
      </c>
      <c r="C107" s="3" t="s">
        <v>112</v>
      </c>
      <c r="H107" s="1" t="s">
        <v>296</v>
      </c>
      <c r="I107" s="1" t="s">
        <v>124</v>
      </c>
      <c r="J107" s="44"/>
    </row>
    <row r="108" spans="1:10" x14ac:dyDescent="0.2">
      <c r="A108" s="13" t="s">
        <v>256</v>
      </c>
      <c r="B108" s="13" t="s">
        <v>392</v>
      </c>
      <c r="C108" s="14" t="s">
        <v>113</v>
      </c>
      <c r="F108" s="13" t="s">
        <v>97</v>
      </c>
      <c r="G108" s="33"/>
      <c r="H108" s="13"/>
      <c r="I108" s="1" t="s">
        <v>125</v>
      </c>
      <c r="J108" s="44"/>
    </row>
    <row r="109" spans="1:10" x14ac:dyDescent="0.2">
      <c r="A109" s="1" t="s">
        <v>256</v>
      </c>
      <c r="B109" s="1" t="s">
        <v>228</v>
      </c>
      <c r="C109" s="3" t="s">
        <v>112</v>
      </c>
      <c r="F109" s="1" t="s">
        <v>296</v>
      </c>
      <c r="G109" s="4" t="s">
        <v>296</v>
      </c>
      <c r="H109" s="1" t="s">
        <v>296</v>
      </c>
      <c r="I109" s="1" t="s">
        <v>125</v>
      </c>
      <c r="J109" s="44"/>
    </row>
    <row r="110" spans="1:10" x14ac:dyDescent="0.2">
      <c r="A110" s="1" t="s">
        <v>256</v>
      </c>
      <c r="B110" s="1" t="s">
        <v>230</v>
      </c>
      <c r="C110" s="3" t="s">
        <v>112</v>
      </c>
      <c r="F110" s="1" t="s">
        <v>296</v>
      </c>
      <c r="G110" s="4" t="s">
        <v>296</v>
      </c>
      <c r="H110" s="1" t="s">
        <v>296</v>
      </c>
      <c r="I110" s="1" t="s">
        <v>125</v>
      </c>
      <c r="J110" s="44"/>
    </row>
    <row r="111" spans="1:10" x14ac:dyDescent="0.2">
      <c r="A111" s="1" t="s">
        <v>295</v>
      </c>
      <c r="B111" s="1" t="s">
        <v>102</v>
      </c>
      <c r="C111" s="3" t="s">
        <v>113</v>
      </c>
      <c r="F111" s="1" t="s">
        <v>296</v>
      </c>
      <c r="H111" s="1" t="s">
        <v>296</v>
      </c>
      <c r="I111" s="1" t="s">
        <v>124</v>
      </c>
      <c r="J111" s="44"/>
    </row>
    <row r="112" spans="1:10" x14ac:dyDescent="0.2">
      <c r="A112" s="1" t="s">
        <v>291</v>
      </c>
      <c r="B112" s="1" t="s">
        <v>448</v>
      </c>
      <c r="C112" s="3" t="s">
        <v>114</v>
      </c>
      <c r="F112" s="1" t="s">
        <v>296</v>
      </c>
      <c r="G112" s="4" t="s">
        <v>296</v>
      </c>
      <c r="H112" s="1" t="s">
        <v>296</v>
      </c>
      <c r="I112" s="1" t="s">
        <v>118</v>
      </c>
      <c r="J112" s="44">
        <f>0.8*10*10*0.06</f>
        <v>4.8</v>
      </c>
    </row>
    <row r="113" spans="1:10" x14ac:dyDescent="0.2">
      <c r="A113" s="1" t="s">
        <v>295</v>
      </c>
      <c r="B113" s="1" t="s">
        <v>103</v>
      </c>
      <c r="C113" s="3" t="s">
        <v>113</v>
      </c>
      <c r="F113" s="1" t="s">
        <v>296</v>
      </c>
      <c r="H113" s="1" t="s">
        <v>296</v>
      </c>
      <c r="I113" s="1" t="s">
        <v>124</v>
      </c>
      <c r="J113" s="44"/>
    </row>
    <row r="114" spans="1:10" x14ac:dyDescent="0.2">
      <c r="A114" s="13" t="s">
        <v>291</v>
      </c>
      <c r="B114" s="13" t="s">
        <v>468</v>
      </c>
      <c r="C114" s="14" t="s">
        <v>114</v>
      </c>
      <c r="D114" s="13"/>
      <c r="E114" s="15"/>
      <c r="F114" s="13"/>
      <c r="G114" s="33"/>
      <c r="H114" s="13"/>
      <c r="I114" s="13" t="s">
        <v>118</v>
      </c>
      <c r="J114" s="44">
        <f>0.5454*10*10*0.04</f>
        <v>2.1816</v>
      </c>
    </row>
    <row r="115" spans="1:10" x14ac:dyDescent="0.2">
      <c r="A115" s="1" t="s">
        <v>291</v>
      </c>
      <c r="B115" s="1" t="s">
        <v>449</v>
      </c>
      <c r="C115" s="3" t="s">
        <v>114</v>
      </c>
      <c r="F115" s="1" t="s">
        <v>296</v>
      </c>
      <c r="G115" s="4" t="s">
        <v>296</v>
      </c>
      <c r="H115" s="1" t="s">
        <v>296</v>
      </c>
      <c r="I115" s="1" t="s">
        <v>118</v>
      </c>
      <c r="J115" s="44">
        <f>0.5454*10*10*0.05</f>
        <v>2.7270000000000003</v>
      </c>
    </row>
    <row r="116" spans="1:10" x14ac:dyDescent="0.2">
      <c r="A116" s="1" t="s">
        <v>291</v>
      </c>
      <c r="B116" s="1" t="s">
        <v>450</v>
      </c>
      <c r="C116" s="3" t="s">
        <v>114</v>
      </c>
      <c r="F116" s="1" t="s">
        <v>296</v>
      </c>
      <c r="G116" s="4" t="s">
        <v>296</v>
      </c>
      <c r="H116" s="1" t="s">
        <v>296</v>
      </c>
      <c r="I116" s="1" t="s">
        <v>118</v>
      </c>
      <c r="J116" s="44">
        <f>0.5454*10*10*0.06</f>
        <v>3.2723999999999998</v>
      </c>
    </row>
    <row r="117" spans="1:10" x14ac:dyDescent="0.2">
      <c r="A117" s="1" t="s">
        <v>291</v>
      </c>
      <c r="B117" s="1" t="s">
        <v>141</v>
      </c>
      <c r="C117" s="3" t="s">
        <v>114</v>
      </c>
      <c r="F117" s="1" t="s">
        <v>296</v>
      </c>
      <c r="G117" s="4" t="s">
        <v>296</v>
      </c>
      <c r="H117" s="1" t="s">
        <v>296</v>
      </c>
      <c r="I117" s="1" t="s">
        <v>247</v>
      </c>
      <c r="J117" s="44">
        <f>0.8*28*20.5*0.1</f>
        <v>45.920000000000009</v>
      </c>
    </row>
    <row r="118" spans="1:10" x14ac:dyDescent="0.2">
      <c r="A118" s="1" t="s">
        <v>291</v>
      </c>
      <c r="B118" s="1" t="s">
        <v>179</v>
      </c>
      <c r="C118" s="3" t="s">
        <v>114</v>
      </c>
      <c r="F118" s="1" t="s">
        <v>296</v>
      </c>
      <c r="G118" s="4" t="s">
        <v>296</v>
      </c>
      <c r="H118" s="1" t="s">
        <v>296</v>
      </c>
      <c r="I118" s="1" t="s">
        <v>425</v>
      </c>
      <c r="J118" s="44">
        <f>0.8*41*20.5*0.1</f>
        <v>67.240000000000009</v>
      </c>
    </row>
    <row r="119" spans="1:10" x14ac:dyDescent="0.2">
      <c r="A119" s="1" t="s">
        <v>291</v>
      </c>
      <c r="B119" s="1" t="s">
        <v>180</v>
      </c>
      <c r="C119" s="3" t="s">
        <v>114</v>
      </c>
      <c r="F119" s="1" t="s">
        <v>296</v>
      </c>
      <c r="G119" s="4" t="s">
        <v>296</v>
      </c>
      <c r="H119" s="1" t="s">
        <v>296</v>
      </c>
      <c r="I119" s="1" t="s">
        <v>425</v>
      </c>
      <c r="J119" s="44">
        <f>0.8*41*20.5*0.16</f>
        <v>107.58400000000002</v>
      </c>
    </row>
    <row r="120" spans="1:10" x14ac:dyDescent="0.2">
      <c r="A120" s="1" t="s">
        <v>291</v>
      </c>
      <c r="B120" s="1" t="s">
        <v>446</v>
      </c>
      <c r="C120" s="3" t="s">
        <v>114</v>
      </c>
      <c r="I120" s="1" t="s">
        <v>247</v>
      </c>
      <c r="J120" s="44">
        <f>0.8*28*20.5*0.19</f>
        <v>87.248000000000005</v>
      </c>
    </row>
    <row r="121" spans="1:10" x14ac:dyDescent="0.2">
      <c r="A121" s="1" t="s">
        <v>291</v>
      </c>
      <c r="B121" s="1" t="s">
        <v>181</v>
      </c>
      <c r="C121" s="3" t="s">
        <v>114</v>
      </c>
      <c r="F121" s="1" t="s">
        <v>296</v>
      </c>
      <c r="G121" s="4" t="s">
        <v>296</v>
      </c>
      <c r="H121" s="1" t="s">
        <v>296</v>
      </c>
      <c r="I121" s="1" t="s">
        <v>425</v>
      </c>
      <c r="J121" s="44">
        <f>0.8*41*20.5*0.19</f>
        <v>127.75600000000001</v>
      </c>
    </row>
    <row r="122" spans="1:10" x14ac:dyDescent="0.2">
      <c r="A122" s="1" t="s">
        <v>291</v>
      </c>
      <c r="B122" s="1" t="s">
        <v>182</v>
      </c>
      <c r="C122" s="3" t="s">
        <v>114</v>
      </c>
      <c r="F122" s="1" t="s">
        <v>296</v>
      </c>
      <c r="G122" s="4" t="s">
        <v>296</v>
      </c>
      <c r="H122" s="1" t="s">
        <v>296</v>
      </c>
      <c r="I122" s="1" t="s">
        <v>425</v>
      </c>
      <c r="J122" s="44">
        <f>0.8*41*20.5*0.22</f>
        <v>147.92800000000003</v>
      </c>
    </row>
    <row r="123" spans="1:10" x14ac:dyDescent="0.2">
      <c r="A123" s="1" t="s">
        <v>291</v>
      </c>
      <c r="B123" s="1" t="s">
        <v>140</v>
      </c>
      <c r="C123" s="3" t="s">
        <v>114</v>
      </c>
      <c r="F123" s="1" t="s">
        <v>296</v>
      </c>
      <c r="G123" s="4" t="s">
        <v>296</v>
      </c>
      <c r="H123" s="1" t="s">
        <v>296</v>
      </c>
      <c r="I123" s="1" t="s">
        <v>247</v>
      </c>
      <c r="J123" s="44">
        <f>0.8*28*20.5*0.04</f>
        <v>18.368000000000002</v>
      </c>
    </row>
    <row r="124" spans="1:10" x14ac:dyDescent="0.2">
      <c r="A124" s="1" t="s">
        <v>291</v>
      </c>
      <c r="B124" s="1" t="s">
        <v>178</v>
      </c>
      <c r="C124" s="3" t="s">
        <v>114</v>
      </c>
      <c r="F124" s="1" t="s">
        <v>296</v>
      </c>
      <c r="G124" s="4" t="s">
        <v>296</v>
      </c>
      <c r="H124" s="1" t="s">
        <v>296</v>
      </c>
      <c r="I124" s="1" t="s">
        <v>425</v>
      </c>
      <c r="J124" s="44">
        <f>0.8*41*20.5*0.04</f>
        <v>26.896000000000004</v>
      </c>
    </row>
    <row r="125" spans="1:10" x14ac:dyDescent="0.2">
      <c r="A125" s="1" t="s">
        <v>291</v>
      </c>
      <c r="B125" s="1" t="s">
        <v>188</v>
      </c>
      <c r="C125" s="3" t="s">
        <v>114</v>
      </c>
      <c r="F125" s="1" t="s">
        <v>296</v>
      </c>
      <c r="G125" s="4" t="s">
        <v>296</v>
      </c>
      <c r="H125" s="1" t="s">
        <v>296</v>
      </c>
      <c r="I125" s="1" t="s">
        <v>247</v>
      </c>
      <c r="J125" s="44">
        <f>0.8*28*20.5*0.06</f>
        <v>27.552000000000003</v>
      </c>
    </row>
    <row r="126" spans="1:10" x14ac:dyDescent="0.2">
      <c r="A126" s="1" t="s">
        <v>291</v>
      </c>
      <c r="B126" s="1" t="s">
        <v>177</v>
      </c>
      <c r="C126" s="3" t="s">
        <v>114</v>
      </c>
      <c r="F126" s="1" t="s">
        <v>296</v>
      </c>
      <c r="G126" s="4" t="s">
        <v>296</v>
      </c>
      <c r="H126" s="1" t="s">
        <v>296</v>
      </c>
      <c r="I126" s="1" t="s">
        <v>425</v>
      </c>
      <c r="J126" s="44">
        <f>0.8*41*20.5*0.06</f>
        <v>40.344000000000001</v>
      </c>
    </row>
    <row r="127" spans="1:10" x14ac:dyDescent="0.2">
      <c r="A127" s="1" t="s">
        <v>291</v>
      </c>
      <c r="B127" s="1" t="s">
        <v>189</v>
      </c>
      <c r="C127" s="3" t="s">
        <v>114</v>
      </c>
      <c r="F127" s="1" t="s">
        <v>296</v>
      </c>
      <c r="G127" s="4" t="s">
        <v>296</v>
      </c>
      <c r="H127" s="1" t="s">
        <v>296</v>
      </c>
      <c r="I127" s="1" t="s">
        <v>247</v>
      </c>
      <c r="J127" s="44">
        <f>0.8*28*20.5*0.08</f>
        <v>36.736000000000004</v>
      </c>
    </row>
    <row r="128" spans="1:10" x14ac:dyDescent="0.2">
      <c r="A128" s="1" t="s">
        <v>291</v>
      </c>
      <c r="B128" s="1" t="s">
        <v>176</v>
      </c>
      <c r="C128" s="3" t="s">
        <v>114</v>
      </c>
      <c r="F128" s="1" t="s">
        <v>296</v>
      </c>
      <c r="G128" s="4" t="s">
        <v>296</v>
      </c>
      <c r="H128" s="1" t="s">
        <v>296</v>
      </c>
      <c r="I128" s="1" t="s">
        <v>425</v>
      </c>
      <c r="J128" s="44">
        <f>0.8*41*20.5*0.08</f>
        <v>53.792000000000009</v>
      </c>
    </row>
    <row r="129" spans="1:10" x14ac:dyDescent="0.2">
      <c r="A129" s="1" t="s">
        <v>295</v>
      </c>
      <c r="B129" s="1" t="s">
        <v>21</v>
      </c>
      <c r="C129" s="3" t="s">
        <v>121</v>
      </c>
      <c r="F129" s="1" t="s">
        <v>23</v>
      </c>
      <c r="H129" s="1" t="s">
        <v>24</v>
      </c>
      <c r="I129" s="1" t="s">
        <v>22</v>
      </c>
      <c r="J129" s="44"/>
    </row>
    <row r="130" spans="1:10" x14ac:dyDescent="0.2">
      <c r="A130" s="13" t="s">
        <v>295</v>
      </c>
      <c r="B130" s="13" t="s">
        <v>431</v>
      </c>
      <c r="C130" s="14" t="s">
        <v>121</v>
      </c>
      <c r="D130" s="13"/>
      <c r="F130" s="13" t="s">
        <v>241</v>
      </c>
      <c r="G130" s="33"/>
      <c r="H130" s="13" t="s">
        <v>435</v>
      </c>
      <c r="I130" s="13" t="s">
        <v>430</v>
      </c>
      <c r="J130" s="44"/>
    </row>
    <row r="131" spans="1:10" x14ac:dyDescent="0.2">
      <c r="A131" s="1" t="s">
        <v>291</v>
      </c>
      <c r="B131" s="1" t="s">
        <v>426</v>
      </c>
      <c r="C131" s="3" t="s">
        <v>114</v>
      </c>
      <c r="I131" s="1" t="s">
        <v>427</v>
      </c>
      <c r="J131" s="44">
        <f>0.8*28*20.5*0.08</f>
        <v>36.736000000000004</v>
      </c>
    </row>
    <row r="132" spans="1:10" x14ac:dyDescent="0.2">
      <c r="A132" s="1" t="s">
        <v>291</v>
      </c>
      <c r="B132" s="1" t="s">
        <v>165</v>
      </c>
      <c r="C132" s="3" t="s">
        <v>114</v>
      </c>
      <c r="F132" s="1" t="s">
        <v>296</v>
      </c>
      <c r="G132" s="4" t="s">
        <v>296</v>
      </c>
      <c r="H132" s="1" t="s">
        <v>296</v>
      </c>
      <c r="I132" s="1" t="s">
        <v>372</v>
      </c>
      <c r="J132" s="44">
        <f>0.68*15*30*0.12</f>
        <v>36.720000000000006</v>
      </c>
    </row>
    <row r="133" spans="1:10" x14ac:dyDescent="0.2">
      <c r="A133" s="1" t="s">
        <v>291</v>
      </c>
      <c r="B133" s="1" t="s">
        <v>166</v>
      </c>
      <c r="C133" s="3" t="s">
        <v>114</v>
      </c>
      <c r="F133" s="1" t="s">
        <v>296</v>
      </c>
      <c r="G133" s="4" t="s">
        <v>296</v>
      </c>
      <c r="H133" s="1" t="s">
        <v>296</v>
      </c>
      <c r="I133" s="1" t="s">
        <v>372</v>
      </c>
      <c r="J133" s="44">
        <f>0.68*15*30*0.18</f>
        <v>55.080000000000005</v>
      </c>
    </row>
    <row r="134" spans="1:10" x14ac:dyDescent="0.2">
      <c r="A134" s="1" t="s">
        <v>291</v>
      </c>
      <c r="B134" s="1" t="s">
        <v>167</v>
      </c>
      <c r="C134" s="3" t="s">
        <v>114</v>
      </c>
      <c r="F134" s="1" t="s">
        <v>296</v>
      </c>
      <c r="G134" s="4" t="s">
        <v>296</v>
      </c>
      <c r="H134" s="1" t="s">
        <v>296</v>
      </c>
      <c r="I134" s="1" t="s">
        <v>372</v>
      </c>
      <c r="J134" s="44">
        <f>0.68*15*30*0.18</f>
        <v>55.080000000000005</v>
      </c>
    </row>
    <row r="135" spans="1:10" x14ac:dyDescent="0.2">
      <c r="A135" s="1" t="s">
        <v>291</v>
      </c>
      <c r="B135" s="1" t="s">
        <v>168</v>
      </c>
      <c r="C135" s="3" t="s">
        <v>114</v>
      </c>
      <c r="F135" s="1" t="s">
        <v>296</v>
      </c>
      <c r="G135" s="4" t="s">
        <v>296</v>
      </c>
      <c r="H135" s="1" t="s">
        <v>444</v>
      </c>
      <c r="I135" s="1" t="s">
        <v>372</v>
      </c>
      <c r="J135" s="44">
        <f>0.68*15*30*0.21</f>
        <v>64.260000000000005</v>
      </c>
    </row>
    <row r="136" spans="1:10" x14ac:dyDescent="0.2">
      <c r="A136" s="1" t="s">
        <v>291</v>
      </c>
      <c r="B136" s="1" t="s">
        <v>169</v>
      </c>
      <c r="C136" s="3" t="s">
        <v>114</v>
      </c>
      <c r="F136" s="1" t="s">
        <v>296</v>
      </c>
      <c r="G136" s="4" t="s">
        <v>296</v>
      </c>
      <c r="H136" s="1" t="s">
        <v>296</v>
      </c>
      <c r="I136" s="1" t="s">
        <v>372</v>
      </c>
      <c r="J136" s="44">
        <f>0.68*15*30*0.24</f>
        <v>73.440000000000012</v>
      </c>
    </row>
    <row r="137" spans="1:10" x14ac:dyDescent="0.2">
      <c r="A137" s="1" t="s">
        <v>291</v>
      </c>
      <c r="B137" s="1" t="s">
        <v>170</v>
      </c>
      <c r="C137" s="3" t="s">
        <v>114</v>
      </c>
      <c r="F137" s="1" t="s">
        <v>296</v>
      </c>
      <c r="G137" s="4" t="s">
        <v>296</v>
      </c>
      <c r="H137" s="1" t="s">
        <v>296</v>
      </c>
      <c r="I137" s="1" t="s">
        <v>372</v>
      </c>
      <c r="J137" s="44">
        <f>0.68*15*30*0.27</f>
        <v>82.620000000000019</v>
      </c>
    </row>
    <row r="138" spans="1:10" x14ac:dyDescent="0.2">
      <c r="A138" s="1" t="s">
        <v>291</v>
      </c>
      <c r="B138" s="1" t="s">
        <v>204</v>
      </c>
      <c r="C138" s="3" t="s">
        <v>114</v>
      </c>
      <c r="F138" s="1" t="s">
        <v>296</v>
      </c>
      <c r="G138" s="4" t="s">
        <v>296</v>
      </c>
      <c r="H138" s="1" t="s">
        <v>296</v>
      </c>
      <c r="I138" s="1" t="s">
        <v>372</v>
      </c>
      <c r="J138" s="44">
        <f>0.68*15*30*0.3</f>
        <v>91.800000000000011</v>
      </c>
    </row>
    <row r="139" spans="1:10" x14ac:dyDescent="0.2">
      <c r="A139" s="1" t="s">
        <v>291</v>
      </c>
      <c r="B139" s="1" t="s">
        <v>205</v>
      </c>
      <c r="C139" s="3" t="s">
        <v>114</v>
      </c>
      <c r="F139" s="1" t="s">
        <v>296</v>
      </c>
      <c r="G139" s="4" t="s">
        <v>296</v>
      </c>
      <c r="H139" s="1" t="s">
        <v>296</v>
      </c>
      <c r="I139" s="1" t="s">
        <v>372</v>
      </c>
      <c r="J139" s="44">
        <f>0.68*15*30*0.4</f>
        <v>122.40000000000003</v>
      </c>
    </row>
    <row r="140" spans="1:10" x14ac:dyDescent="0.2">
      <c r="A140" s="1" t="s">
        <v>291</v>
      </c>
      <c r="B140" s="1" t="s">
        <v>163</v>
      </c>
      <c r="C140" s="3" t="s">
        <v>114</v>
      </c>
      <c r="F140" s="1" t="s">
        <v>296</v>
      </c>
      <c r="G140" s="4" t="s">
        <v>296</v>
      </c>
      <c r="H140" s="1" t="s">
        <v>296</v>
      </c>
      <c r="I140" s="1" t="s">
        <v>372</v>
      </c>
      <c r="J140" s="44">
        <f>0.68*15*30*0.065</f>
        <v>19.890000000000004</v>
      </c>
    </row>
    <row r="141" spans="1:10" x14ac:dyDescent="0.2">
      <c r="A141" s="1" t="s">
        <v>291</v>
      </c>
      <c r="B141" s="1" t="s">
        <v>164</v>
      </c>
      <c r="C141" s="3" t="s">
        <v>114</v>
      </c>
      <c r="F141" s="1" t="s">
        <v>296</v>
      </c>
      <c r="G141" s="4" t="s">
        <v>296</v>
      </c>
      <c r="H141" s="1" t="s">
        <v>296</v>
      </c>
      <c r="I141" s="1" t="s">
        <v>372</v>
      </c>
      <c r="J141" s="44">
        <f>0.68*15*30*0.06</f>
        <v>18.360000000000003</v>
      </c>
    </row>
    <row r="142" spans="1:10" x14ac:dyDescent="0.2">
      <c r="A142" s="13" t="s">
        <v>295</v>
      </c>
      <c r="B142" s="13" t="s">
        <v>432</v>
      </c>
      <c r="C142" s="14" t="s">
        <v>121</v>
      </c>
      <c r="D142" s="13"/>
      <c r="F142" s="13" t="s">
        <v>241</v>
      </c>
      <c r="G142" s="33"/>
      <c r="H142" s="13" t="s">
        <v>429</v>
      </c>
      <c r="I142" s="13" t="s">
        <v>434</v>
      </c>
      <c r="J142" s="44"/>
    </row>
    <row r="143" spans="1:10" x14ac:dyDescent="0.2">
      <c r="A143" s="13" t="s">
        <v>295</v>
      </c>
      <c r="B143" s="13" t="s">
        <v>433</v>
      </c>
      <c r="C143" s="14" t="s">
        <v>121</v>
      </c>
      <c r="D143" s="13"/>
      <c r="F143" s="13" t="s">
        <v>241</v>
      </c>
      <c r="G143" s="33"/>
      <c r="H143" s="13" t="s">
        <v>429</v>
      </c>
      <c r="I143" s="13" t="s">
        <v>438</v>
      </c>
      <c r="J143" s="44"/>
    </row>
    <row r="144" spans="1:10" x14ac:dyDescent="0.2">
      <c r="A144" s="1" t="s">
        <v>295</v>
      </c>
      <c r="B144" s="1" t="s">
        <v>197</v>
      </c>
      <c r="C144" s="3" t="s">
        <v>121</v>
      </c>
      <c r="F144" s="1" t="s">
        <v>198</v>
      </c>
      <c r="H144" s="1" t="s">
        <v>296</v>
      </c>
      <c r="I144" s="1" t="s">
        <v>118</v>
      </c>
      <c r="J144" s="44"/>
    </row>
    <row r="145" spans="1:10" x14ac:dyDescent="0.2">
      <c r="A145" s="1" t="s">
        <v>295</v>
      </c>
      <c r="B145" s="1" t="s">
        <v>199</v>
      </c>
      <c r="C145" s="3" t="s">
        <v>121</v>
      </c>
      <c r="F145" s="1" t="s">
        <v>296</v>
      </c>
      <c r="H145" s="1" t="s">
        <v>296</v>
      </c>
      <c r="I145" s="1" t="s">
        <v>118</v>
      </c>
      <c r="J145" s="44"/>
    </row>
    <row r="146" spans="1:10" x14ac:dyDescent="0.2">
      <c r="A146" s="1" t="s">
        <v>239</v>
      </c>
      <c r="B146" s="1" t="s">
        <v>418</v>
      </c>
      <c r="C146" s="3" t="s">
        <v>119</v>
      </c>
      <c r="I146" s="1" t="s">
        <v>118</v>
      </c>
      <c r="J146" s="44"/>
    </row>
    <row r="147" spans="1:10" x14ac:dyDescent="0.2">
      <c r="A147" s="1" t="s">
        <v>239</v>
      </c>
      <c r="B147" s="1" t="s">
        <v>414</v>
      </c>
      <c r="C147" s="3" t="s">
        <v>119</v>
      </c>
      <c r="H147" s="1" t="s">
        <v>415</v>
      </c>
      <c r="I147" s="1" t="s">
        <v>419</v>
      </c>
      <c r="J147" s="44"/>
    </row>
    <row r="148" spans="1:10" x14ac:dyDescent="0.2">
      <c r="A148" s="1" t="s">
        <v>239</v>
      </c>
      <c r="B148" s="1" t="s">
        <v>233</v>
      </c>
      <c r="C148" s="3" t="s">
        <v>120</v>
      </c>
      <c r="F148" s="1" t="s">
        <v>296</v>
      </c>
      <c r="G148" s="4" t="s">
        <v>296</v>
      </c>
      <c r="H148" s="1" t="s">
        <v>296</v>
      </c>
      <c r="I148" s="1" t="s">
        <v>118</v>
      </c>
      <c r="J148" s="44"/>
    </row>
    <row r="149" spans="1:10" x14ac:dyDescent="0.2">
      <c r="A149" s="1" t="s">
        <v>239</v>
      </c>
      <c r="B149" s="1" t="s">
        <v>234</v>
      </c>
      <c r="C149" s="3" t="s">
        <v>120</v>
      </c>
      <c r="F149" s="1" t="s">
        <v>296</v>
      </c>
      <c r="G149" s="4" t="s">
        <v>296</v>
      </c>
      <c r="H149" s="1" t="s">
        <v>296</v>
      </c>
      <c r="I149" s="1" t="s">
        <v>118</v>
      </c>
      <c r="J149" s="44"/>
    </row>
    <row r="150" spans="1:10" x14ac:dyDescent="0.2">
      <c r="A150" s="1" t="s">
        <v>239</v>
      </c>
      <c r="B150" s="1" t="s">
        <v>235</v>
      </c>
      <c r="C150" s="3" t="s">
        <v>120</v>
      </c>
      <c r="F150" s="1" t="s">
        <v>296</v>
      </c>
      <c r="G150" s="4" t="s">
        <v>296</v>
      </c>
      <c r="H150" s="1" t="s">
        <v>296</v>
      </c>
      <c r="I150" s="1" t="s">
        <v>118</v>
      </c>
      <c r="J150" s="44"/>
    </row>
    <row r="151" spans="1:10" x14ac:dyDescent="0.2">
      <c r="A151" s="1" t="s">
        <v>295</v>
      </c>
      <c r="B151" s="1" t="s">
        <v>240</v>
      </c>
      <c r="C151" s="3" t="s">
        <v>121</v>
      </c>
      <c r="F151" s="1" t="s">
        <v>241</v>
      </c>
      <c r="G151" s="33"/>
      <c r="H151" s="1" t="s">
        <v>242</v>
      </c>
      <c r="I151" s="1" t="s">
        <v>279</v>
      </c>
      <c r="J151" s="44"/>
    </row>
    <row r="152" spans="1:10" x14ac:dyDescent="0.2">
      <c r="A152" s="1" t="s">
        <v>295</v>
      </c>
      <c r="B152" s="1" t="s">
        <v>451</v>
      </c>
      <c r="C152" s="3" t="s">
        <v>121</v>
      </c>
      <c r="F152" s="1" t="s">
        <v>296</v>
      </c>
      <c r="H152" s="1" t="s">
        <v>296</v>
      </c>
      <c r="I152" s="1" t="s">
        <v>118</v>
      </c>
      <c r="J152" s="44"/>
    </row>
    <row r="153" spans="1:10" x14ac:dyDescent="0.2">
      <c r="A153" s="1" t="s">
        <v>291</v>
      </c>
      <c r="B153" s="1" t="s">
        <v>210</v>
      </c>
      <c r="C153" s="3" t="s">
        <v>114</v>
      </c>
      <c r="F153" s="1" t="s">
        <v>296</v>
      </c>
      <c r="G153" s="4" t="s">
        <v>296</v>
      </c>
      <c r="H153" s="1" t="s">
        <v>296</v>
      </c>
      <c r="I153" s="1" t="s">
        <v>253</v>
      </c>
      <c r="J153" s="44">
        <f>0.8*25*12.5*0.18</f>
        <v>45</v>
      </c>
    </row>
    <row r="154" spans="1:10" x14ac:dyDescent="0.2">
      <c r="A154" s="1" t="s">
        <v>291</v>
      </c>
      <c r="B154" s="1" t="s">
        <v>160</v>
      </c>
      <c r="C154" s="3" t="s">
        <v>114</v>
      </c>
      <c r="H154" s="1" t="s">
        <v>296</v>
      </c>
      <c r="I154" s="1" t="s">
        <v>253</v>
      </c>
      <c r="J154" s="44">
        <f>0.8*25*12.5*0.09</f>
        <v>22.5</v>
      </c>
    </row>
    <row r="155" spans="1:10" x14ac:dyDescent="0.2">
      <c r="A155" s="1" t="s">
        <v>291</v>
      </c>
      <c r="B155" s="1" t="s">
        <v>185</v>
      </c>
      <c r="C155" s="3" t="s">
        <v>114</v>
      </c>
      <c r="F155" s="1" t="s">
        <v>296</v>
      </c>
      <c r="G155" s="4" t="s">
        <v>296</v>
      </c>
      <c r="H155" s="1" t="s">
        <v>296</v>
      </c>
      <c r="I155" s="1" t="s">
        <v>252</v>
      </c>
      <c r="J155" s="44">
        <f>0.5454*52*20.5*0.1</f>
        <v>58.13964</v>
      </c>
    </row>
    <row r="156" spans="1:10" x14ac:dyDescent="0.2">
      <c r="A156" s="1" t="s">
        <v>291</v>
      </c>
      <c r="B156" s="1" t="s">
        <v>187</v>
      </c>
      <c r="C156" s="3" t="s">
        <v>114</v>
      </c>
      <c r="F156" s="1" t="s">
        <v>296</v>
      </c>
      <c r="G156" s="4" t="s">
        <v>296</v>
      </c>
      <c r="H156" s="1" t="s">
        <v>296</v>
      </c>
      <c r="I156" s="1" t="s">
        <v>252</v>
      </c>
      <c r="J156" s="44">
        <f>0.5454*52*20.5*0.16</f>
        <v>93.023423999999991</v>
      </c>
    </row>
    <row r="157" spans="1:10" x14ac:dyDescent="0.2">
      <c r="A157" s="1" t="s">
        <v>291</v>
      </c>
      <c r="B157" s="1" t="s">
        <v>186</v>
      </c>
      <c r="C157" s="3" t="s">
        <v>114</v>
      </c>
      <c r="F157" s="1" t="s">
        <v>296</v>
      </c>
      <c r="G157" s="4" t="s">
        <v>296</v>
      </c>
      <c r="H157" s="1" t="s">
        <v>296</v>
      </c>
      <c r="I157" s="1" t="s">
        <v>252</v>
      </c>
      <c r="J157" s="44">
        <f>0.5454*52*20.5*0.19</f>
        <v>110.465316</v>
      </c>
    </row>
    <row r="158" spans="1:10" x14ac:dyDescent="0.2">
      <c r="A158" s="1" t="s">
        <v>291</v>
      </c>
      <c r="B158" s="1" t="s">
        <v>159</v>
      </c>
      <c r="C158" s="3" t="s">
        <v>114</v>
      </c>
      <c r="F158" s="1" t="s">
        <v>296</v>
      </c>
      <c r="G158" s="4" t="s">
        <v>296</v>
      </c>
      <c r="I158" s="1" t="s">
        <v>273</v>
      </c>
      <c r="J158" s="44">
        <f>0.5454*31*15.3*0.05</f>
        <v>12.934161000000001</v>
      </c>
    </row>
    <row r="159" spans="1:10" x14ac:dyDescent="0.2">
      <c r="A159" s="1" t="s">
        <v>292</v>
      </c>
      <c r="B159" s="1" t="s">
        <v>224</v>
      </c>
      <c r="C159" s="3" t="s">
        <v>114</v>
      </c>
      <c r="F159" s="1" t="s">
        <v>296</v>
      </c>
      <c r="G159" s="4" t="s">
        <v>296</v>
      </c>
      <c r="H159" s="1" t="s">
        <v>296</v>
      </c>
      <c r="I159" s="1" t="s">
        <v>111</v>
      </c>
      <c r="J159" s="44"/>
    </row>
    <row r="160" spans="1:10" x14ac:dyDescent="0.2">
      <c r="A160" s="1" t="s">
        <v>292</v>
      </c>
      <c r="B160" s="1" t="s">
        <v>225</v>
      </c>
      <c r="C160" s="3" t="s">
        <v>114</v>
      </c>
      <c r="F160" s="1" t="s">
        <v>296</v>
      </c>
      <c r="G160" s="4" t="s">
        <v>296</v>
      </c>
      <c r="H160" s="1" t="s">
        <v>296</v>
      </c>
      <c r="I160" s="1" t="s">
        <v>111</v>
      </c>
      <c r="J160" s="44"/>
    </row>
    <row r="161" spans="1:10" x14ac:dyDescent="0.2">
      <c r="A161" s="1" t="s">
        <v>292</v>
      </c>
      <c r="B161" s="1" t="s">
        <v>221</v>
      </c>
      <c r="C161" s="3" t="s">
        <v>114</v>
      </c>
      <c r="F161" s="1" t="s">
        <v>296</v>
      </c>
      <c r="G161" s="4" t="s">
        <v>296</v>
      </c>
      <c r="H161" s="1" t="s">
        <v>296</v>
      </c>
      <c r="I161" s="1" t="s">
        <v>111</v>
      </c>
      <c r="J161" s="44"/>
    </row>
    <row r="162" spans="1:10" x14ac:dyDescent="0.2">
      <c r="A162" s="1" t="s">
        <v>292</v>
      </c>
      <c r="B162" s="1" t="s">
        <v>226</v>
      </c>
      <c r="C162" s="3" t="s">
        <v>114</v>
      </c>
      <c r="F162" s="1" t="s">
        <v>296</v>
      </c>
      <c r="G162" s="4" t="s">
        <v>296</v>
      </c>
      <c r="H162" s="1" t="s">
        <v>296</v>
      </c>
      <c r="I162" s="1" t="s">
        <v>111</v>
      </c>
      <c r="J162" s="44"/>
    </row>
    <row r="163" spans="1:10" x14ac:dyDescent="0.2">
      <c r="A163" s="1" t="s">
        <v>292</v>
      </c>
      <c r="B163" s="1" t="s">
        <v>457</v>
      </c>
      <c r="C163" s="3" t="s">
        <v>114</v>
      </c>
      <c r="I163" s="1" t="s">
        <v>111</v>
      </c>
      <c r="J163" s="44"/>
    </row>
    <row r="164" spans="1:10" x14ac:dyDescent="0.2">
      <c r="A164" s="1" t="s">
        <v>292</v>
      </c>
      <c r="B164" s="1" t="s">
        <v>222</v>
      </c>
      <c r="C164" s="3" t="s">
        <v>114</v>
      </c>
      <c r="F164" s="1" t="s">
        <v>296</v>
      </c>
      <c r="G164" s="4" t="s">
        <v>296</v>
      </c>
      <c r="H164" s="1" t="s">
        <v>296</v>
      </c>
      <c r="I164" s="1" t="s">
        <v>111</v>
      </c>
      <c r="J164" s="44"/>
    </row>
    <row r="165" spans="1:10" x14ac:dyDescent="0.2">
      <c r="A165" s="1" t="s">
        <v>292</v>
      </c>
      <c r="B165" s="1" t="s">
        <v>223</v>
      </c>
      <c r="C165" s="3" t="s">
        <v>114</v>
      </c>
      <c r="F165" s="1" t="s">
        <v>296</v>
      </c>
      <c r="G165" s="4" t="s">
        <v>296</v>
      </c>
      <c r="H165" s="1" t="s">
        <v>296</v>
      </c>
      <c r="I165" s="1" t="s">
        <v>111</v>
      </c>
      <c r="J165" s="44"/>
    </row>
    <row r="166" spans="1:10" x14ac:dyDescent="0.2">
      <c r="A166" s="1" t="s">
        <v>292</v>
      </c>
      <c r="B166" s="1" t="s">
        <v>202</v>
      </c>
      <c r="C166" s="3" t="s">
        <v>121</v>
      </c>
      <c r="F166" s="1" t="s">
        <v>110</v>
      </c>
      <c r="G166" s="4" t="s">
        <v>296</v>
      </c>
      <c r="H166" s="1" t="s">
        <v>379</v>
      </c>
      <c r="I166" s="1" t="s">
        <v>378</v>
      </c>
      <c r="J166" s="44"/>
    </row>
    <row r="167" spans="1:10" x14ac:dyDescent="0.2">
      <c r="A167" s="1" t="s">
        <v>295</v>
      </c>
      <c r="B167" s="1" t="s">
        <v>26</v>
      </c>
      <c r="C167" s="3" t="s">
        <v>121</v>
      </c>
      <c r="F167" s="1" t="s">
        <v>296</v>
      </c>
      <c r="H167" s="1" t="s">
        <v>296</v>
      </c>
      <c r="I167" s="1" t="s">
        <v>124</v>
      </c>
      <c r="J167" s="44"/>
    </row>
    <row r="168" spans="1:10" x14ac:dyDescent="0.2">
      <c r="A168" s="1" t="s">
        <v>293</v>
      </c>
      <c r="B168" s="1" t="s">
        <v>72</v>
      </c>
      <c r="C168" s="3" t="s">
        <v>112</v>
      </c>
      <c r="H168" s="1" t="s">
        <v>296</v>
      </c>
      <c r="I168" s="13" t="s">
        <v>366</v>
      </c>
      <c r="J168" s="44"/>
    </row>
    <row r="169" spans="1:10" x14ac:dyDescent="0.2">
      <c r="A169" s="1" t="s">
        <v>293</v>
      </c>
      <c r="B169" s="1" t="s">
        <v>71</v>
      </c>
      <c r="C169" s="3" t="s">
        <v>112</v>
      </c>
      <c r="H169" s="1" t="s">
        <v>296</v>
      </c>
      <c r="I169" s="13" t="s">
        <v>366</v>
      </c>
      <c r="J169" s="44"/>
    </row>
    <row r="170" spans="1:10" x14ac:dyDescent="0.2">
      <c r="A170" s="1" t="s">
        <v>293</v>
      </c>
      <c r="B170" s="1" t="s">
        <v>133</v>
      </c>
      <c r="C170" s="3" t="s">
        <v>112</v>
      </c>
      <c r="H170" s="1" t="s">
        <v>296</v>
      </c>
      <c r="I170" s="13" t="s">
        <v>366</v>
      </c>
      <c r="J170" s="44"/>
    </row>
    <row r="171" spans="1:10" x14ac:dyDescent="0.2">
      <c r="A171" s="1" t="s">
        <v>293</v>
      </c>
      <c r="B171" s="1" t="s">
        <v>134</v>
      </c>
      <c r="C171" s="3" t="s">
        <v>112</v>
      </c>
      <c r="H171" s="1" t="s">
        <v>296</v>
      </c>
      <c r="I171" s="13" t="s">
        <v>366</v>
      </c>
      <c r="J171" s="44"/>
    </row>
    <row r="172" spans="1:10" x14ac:dyDescent="0.2">
      <c r="A172" s="1" t="s">
        <v>293</v>
      </c>
      <c r="B172" s="1" t="s">
        <v>70</v>
      </c>
      <c r="C172" s="3" t="s">
        <v>112</v>
      </c>
      <c r="H172" s="1" t="s">
        <v>296</v>
      </c>
      <c r="I172" s="13" t="s">
        <v>366</v>
      </c>
      <c r="J172" s="44"/>
    </row>
    <row r="173" spans="1:10" x14ac:dyDescent="0.2">
      <c r="A173" s="1" t="s">
        <v>293</v>
      </c>
      <c r="B173" s="1" t="s">
        <v>69</v>
      </c>
      <c r="C173" s="3" t="s">
        <v>112</v>
      </c>
      <c r="H173" s="1" t="s">
        <v>296</v>
      </c>
      <c r="I173" s="13" t="s">
        <v>366</v>
      </c>
      <c r="J173" s="44"/>
    </row>
    <row r="174" spans="1:10" x14ac:dyDescent="0.2">
      <c r="A174" s="1" t="s">
        <v>293</v>
      </c>
      <c r="B174" s="16" t="s">
        <v>309</v>
      </c>
      <c r="C174" s="17" t="s">
        <v>112</v>
      </c>
      <c r="D174" s="18"/>
      <c r="F174" s="18"/>
      <c r="G174" s="34"/>
      <c r="H174" s="18"/>
      <c r="I174" s="13" t="s">
        <v>366</v>
      </c>
      <c r="J174" s="44"/>
    </row>
    <row r="175" spans="1:10" x14ac:dyDescent="0.2">
      <c r="A175" s="1" t="s">
        <v>293</v>
      </c>
      <c r="B175" s="1" t="s">
        <v>68</v>
      </c>
      <c r="C175" s="3" t="s">
        <v>112</v>
      </c>
      <c r="H175" s="1" t="s">
        <v>296</v>
      </c>
      <c r="I175" s="13" t="s">
        <v>366</v>
      </c>
      <c r="J175" s="44"/>
    </row>
    <row r="176" spans="1:10" x14ac:dyDescent="0.2">
      <c r="A176" s="1" t="s">
        <v>293</v>
      </c>
      <c r="B176" s="1" t="s">
        <v>67</v>
      </c>
      <c r="C176" s="3" t="s">
        <v>112</v>
      </c>
      <c r="H176" s="1" t="s">
        <v>296</v>
      </c>
      <c r="I176" s="13" t="s">
        <v>366</v>
      </c>
      <c r="J176" s="44"/>
    </row>
    <row r="177" spans="1:10" x14ac:dyDescent="0.2">
      <c r="A177" s="1" t="s">
        <v>293</v>
      </c>
      <c r="B177" s="16" t="s">
        <v>310</v>
      </c>
      <c r="C177" s="17" t="s">
        <v>112</v>
      </c>
      <c r="D177" s="18"/>
      <c r="F177" s="18"/>
      <c r="G177" s="34"/>
      <c r="H177" s="18"/>
      <c r="I177" s="13" t="s">
        <v>366</v>
      </c>
      <c r="J177" s="44"/>
    </row>
    <row r="178" spans="1:10" x14ac:dyDescent="0.2">
      <c r="A178" s="1" t="s">
        <v>293</v>
      </c>
      <c r="B178" s="16" t="s">
        <v>311</v>
      </c>
      <c r="C178" s="17" t="s">
        <v>112</v>
      </c>
      <c r="D178" s="18"/>
      <c r="F178" s="18"/>
      <c r="G178" s="34"/>
      <c r="H178" s="18"/>
      <c r="I178" s="13" t="s">
        <v>366</v>
      </c>
      <c r="J178" s="44"/>
    </row>
    <row r="179" spans="1:10" x14ac:dyDescent="0.2">
      <c r="A179" s="1" t="s">
        <v>293</v>
      </c>
      <c r="B179" s="1" t="s">
        <v>86</v>
      </c>
      <c r="C179" s="3" t="s">
        <v>112</v>
      </c>
      <c r="H179" s="1" t="s">
        <v>296</v>
      </c>
      <c r="I179" s="13" t="s">
        <v>366</v>
      </c>
      <c r="J179" s="44"/>
    </row>
    <row r="180" spans="1:10" x14ac:dyDescent="0.2">
      <c r="A180" s="1" t="s">
        <v>293</v>
      </c>
      <c r="B180" s="1" t="s">
        <v>94</v>
      </c>
      <c r="C180" s="3" t="s">
        <v>112</v>
      </c>
      <c r="H180" s="1" t="s">
        <v>296</v>
      </c>
      <c r="I180" s="13" t="s">
        <v>366</v>
      </c>
      <c r="J180" s="44"/>
    </row>
    <row r="181" spans="1:10" x14ac:dyDescent="0.2">
      <c r="A181" s="1" t="s">
        <v>293</v>
      </c>
      <c r="B181" s="1" t="s">
        <v>472</v>
      </c>
      <c r="C181" s="3" t="s">
        <v>112</v>
      </c>
      <c r="I181" s="13" t="s">
        <v>366</v>
      </c>
      <c r="J181" s="44"/>
    </row>
    <row r="182" spans="1:10" x14ac:dyDescent="0.2">
      <c r="A182" s="1" t="s">
        <v>293</v>
      </c>
      <c r="B182" s="1" t="s">
        <v>486</v>
      </c>
      <c r="C182" s="3" t="s">
        <v>112</v>
      </c>
      <c r="I182" s="13" t="s">
        <v>366</v>
      </c>
      <c r="J182" s="44"/>
    </row>
    <row r="183" spans="1:10" x14ac:dyDescent="0.2">
      <c r="A183" s="1" t="s">
        <v>293</v>
      </c>
      <c r="B183" s="1" t="s">
        <v>470</v>
      </c>
      <c r="C183" s="3" t="s">
        <v>112</v>
      </c>
      <c r="I183" s="13" t="s">
        <v>366</v>
      </c>
      <c r="J183" s="44"/>
    </row>
    <row r="184" spans="1:10" x14ac:dyDescent="0.2">
      <c r="A184" s="1" t="s">
        <v>293</v>
      </c>
      <c r="B184" s="1" t="s">
        <v>467</v>
      </c>
      <c r="C184" s="3" t="s">
        <v>112</v>
      </c>
      <c r="I184" s="1" t="s">
        <v>366</v>
      </c>
      <c r="J184" s="44"/>
    </row>
    <row r="185" spans="1:10" x14ac:dyDescent="0.2">
      <c r="A185" s="1" t="s">
        <v>293</v>
      </c>
      <c r="B185" s="1" t="s">
        <v>65</v>
      </c>
      <c r="C185" s="3" t="s">
        <v>112</v>
      </c>
      <c r="H185" s="1" t="s">
        <v>296</v>
      </c>
      <c r="I185" s="13" t="s">
        <v>366</v>
      </c>
      <c r="J185" s="44"/>
    </row>
    <row r="186" spans="1:10" x14ac:dyDescent="0.2">
      <c r="A186" s="1" t="s">
        <v>293</v>
      </c>
      <c r="B186" s="1" t="s">
        <v>64</v>
      </c>
      <c r="C186" s="3" t="s">
        <v>112</v>
      </c>
      <c r="H186" s="1" t="s">
        <v>296</v>
      </c>
      <c r="I186" s="13" t="s">
        <v>366</v>
      </c>
      <c r="J186" s="44"/>
    </row>
    <row r="187" spans="1:10" x14ac:dyDescent="0.2">
      <c r="A187" s="1" t="s">
        <v>293</v>
      </c>
      <c r="B187" s="1" t="s">
        <v>190</v>
      </c>
      <c r="C187" s="3" t="s">
        <v>112</v>
      </c>
      <c r="H187" s="1" t="s">
        <v>296</v>
      </c>
      <c r="I187" s="13" t="s">
        <v>366</v>
      </c>
      <c r="J187" s="44"/>
    </row>
    <row r="188" spans="1:10" x14ac:dyDescent="0.2">
      <c r="A188" s="1" t="s">
        <v>293</v>
      </c>
      <c r="B188" s="1" t="s">
        <v>193</v>
      </c>
      <c r="C188" s="3" t="s">
        <v>112</v>
      </c>
      <c r="H188" s="1" t="s">
        <v>296</v>
      </c>
      <c r="I188" s="13" t="s">
        <v>366</v>
      </c>
      <c r="J188" s="44"/>
    </row>
    <row r="189" spans="1:10" x14ac:dyDescent="0.2">
      <c r="A189" s="1" t="s">
        <v>293</v>
      </c>
      <c r="B189" s="1" t="s">
        <v>191</v>
      </c>
      <c r="C189" s="3" t="s">
        <v>112</v>
      </c>
      <c r="H189" s="1" t="s">
        <v>296</v>
      </c>
      <c r="I189" s="13" t="s">
        <v>366</v>
      </c>
      <c r="J189" s="44"/>
    </row>
    <row r="190" spans="1:10" x14ac:dyDescent="0.2">
      <c r="A190" s="1" t="s">
        <v>293</v>
      </c>
      <c r="B190" s="1" t="s">
        <v>192</v>
      </c>
      <c r="C190" s="3" t="s">
        <v>112</v>
      </c>
      <c r="H190" s="1" t="s">
        <v>296</v>
      </c>
      <c r="I190" s="13" t="s">
        <v>366</v>
      </c>
      <c r="J190" s="44"/>
    </row>
    <row r="191" spans="1:10" x14ac:dyDescent="0.2">
      <c r="A191" s="1" t="s">
        <v>293</v>
      </c>
      <c r="B191" s="1" t="s">
        <v>285</v>
      </c>
      <c r="C191" s="3" t="s">
        <v>112</v>
      </c>
      <c r="H191" s="1" t="s">
        <v>296</v>
      </c>
      <c r="I191" s="13" t="s">
        <v>366</v>
      </c>
      <c r="J191" s="44"/>
    </row>
    <row r="192" spans="1:10" x14ac:dyDescent="0.2">
      <c r="A192" s="1" t="s">
        <v>293</v>
      </c>
      <c r="B192" s="1" t="s">
        <v>245</v>
      </c>
      <c r="C192" s="3" t="s">
        <v>112</v>
      </c>
      <c r="H192" s="1" t="s">
        <v>296</v>
      </c>
      <c r="I192" s="13" t="s">
        <v>366</v>
      </c>
      <c r="J192" s="44"/>
    </row>
    <row r="193" spans="1:10" x14ac:dyDescent="0.2">
      <c r="A193" s="1" t="s">
        <v>293</v>
      </c>
      <c r="B193" s="1" t="s">
        <v>244</v>
      </c>
      <c r="C193" s="3" t="s">
        <v>112</v>
      </c>
      <c r="H193" s="1" t="s">
        <v>296</v>
      </c>
      <c r="I193" s="13" t="s">
        <v>366</v>
      </c>
      <c r="J193" s="44"/>
    </row>
    <row r="194" spans="1:10" x14ac:dyDescent="0.2">
      <c r="A194" s="1" t="s">
        <v>293</v>
      </c>
      <c r="B194" s="1" t="s">
        <v>274</v>
      </c>
      <c r="C194" s="3" t="s">
        <v>112</v>
      </c>
      <c r="H194" s="1" t="s">
        <v>296</v>
      </c>
      <c r="I194" s="13" t="s">
        <v>366</v>
      </c>
      <c r="J194" s="44"/>
    </row>
    <row r="195" spans="1:10" x14ac:dyDescent="0.2">
      <c r="A195" s="1" t="s">
        <v>293</v>
      </c>
      <c r="B195" s="1" t="s">
        <v>93</v>
      </c>
      <c r="C195" s="3" t="s">
        <v>112</v>
      </c>
      <c r="H195" s="1" t="s">
        <v>296</v>
      </c>
      <c r="I195" s="13" t="s">
        <v>366</v>
      </c>
      <c r="J195" s="44"/>
    </row>
    <row r="196" spans="1:10" x14ac:dyDescent="0.2">
      <c r="A196" s="1" t="s">
        <v>293</v>
      </c>
      <c r="B196" s="1" t="s">
        <v>63</v>
      </c>
      <c r="C196" s="3" t="s">
        <v>112</v>
      </c>
      <c r="H196" s="1" t="s">
        <v>296</v>
      </c>
      <c r="I196" s="13" t="s">
        <v>366</v>
      </c>
      <c r="J196" s="44"/>
    </row>
    <row r="197" spans="1:10" x14ac:dyDescent="0.2">
      <c r="A197" s="1" t="s">
        <v>293</v>
      </c>
      <c r="B197" s="1" t="s">
        <v>62</v>
      </c>
      <c r="C197" s="3" t="s">
        <v>112</v>
      </c>
      <c r="H197" s="1" t="s">
        <v>296</v>
      </c>
      <c r="I197" s="13" t="s">
        <v>366</v>
      </c>
      <c r="J197" s="44"/>
    </row>
    <row r="198" spans="1:10" x14ac:dyDescent="0.2">
      <c r="A198" s="1" t="s">
        <v>293</v>
      </c>
      <c r="B198" s="1" t="s">
        <v>61</v>
      </c>
      <c r="C198" s="3" t="s">
        <v>112</v>
      </c>
      <c r="H198" s="1" t="s">
        <v>296</v>
      </c>
      <c r="I198" s="13" t="s">
        <v>366</v>
      </c>
      <c r="J198" s="44"/>
    </row>
    <row r="199" spans="1:10" x14ac:dyDescent="0.2">
      <c r="A199" s="1" t="s">
        <v>293</v>
      </c>
      <c r="B199" s="1" t="s">
        <v>60</v>
      </c>
      <c r="C199" s="3" t="s">
        <v>112</v>
      </c>
      <c r="H199" s="1" t="s">
        <v>296</v>
      </c>
      <c r="I199" s="13" t="s">
        <v>366</v>
      </c>
      <c r="J199" s="44"/>
    </row>
    <row r="200" spans="1:10" x14ac:dyDescent="0.2">
      <c r="A200" s="1" t="s">
        <v>293</v>
      </c>
      <c r="B200" s="1" t="s">
        <v>58</v>
      </c>
      <c r="C200" s="3" t="s">
        <v>112</v>
      </c>
      <c r="H200" s="1" t="s">
        <v>296</v>
      </c>
      <c r="I200" s="13" t="s">
        <v>366</v>
      </c>
      <c r="J200" s="44"/>
    </row>
    <row r="201" spans="1:10" x14ac:dyDescent="0.2">
      <c r="A201" s="1" t="s">
        <v>293</v>
      </c>
      <c r="B201" s="1" t="s">
        <v>87</v>
      </c>
      <c r="C201" s="3" t="s">
        <v>112</v>
      </c>
      <c r="H201" s="1" t="s">
        <v>296</v>
      </c>
      <c r="I201" s="13" t="s">
        <v>366</v>
      </c>
      <c r="J201" s="44"/>
    </row>
    <row r="202" spans="1:10" x14ac:dyDescent="0.2">
      <c r="A202" s="1" t="s">
        <v>293</v>
      </c>
      <c r="B202" s="1" t="s">
        <v>302</v>
      </c>
      <c r="C202" s="3" t="s">
        <v>112</v>
      </c>
      <c r="I202" s="13" t="s">
        <v>366</v>
      </c>
      <c r="J202" s="44"/>
    </row>
    <row r="203" spans="1:10" x14ac:dyDescent="0.2">
      <c r="A203" s="1" t="s">
        <v>293</v>
      </c>
      <c r="B203" s="1" t="s">
        <v>59</v>
      </c>
      <c r="C203" s="3" t="s">
        <v>112</v>
      </c>
      <c r="H203" s="1" t="s">
        <v>296</v>
      </c>
      <c r="I203" s="13" t="s">
        <v>366</v>
      </c>
      <c r="J203" s="44"/>
    </row>
    <row r="204" spans="1:10" x14ac:dyDescent="0.2">
      <c r="A204" s="1" t="s">
        <v>239</v>
      </c>
      <c r="B204" s="1" t="s">
        <v>236</v>
      </c>
      <c r="C204" s="3" t="s">
        <v>120</v>
      </c>
      <c r="F204" s="1" t="s">
        <v>296</v>
      </c>
      <c r="G204" s="4" t="s">
        <v>296</v>
      </c>
      <c r="H204" s="1" t="s">
        <v>296</v>
      </c>
      <c r="I204" s="1" t="s">
        <v>118</v>
      </c>
      <c r="J204" s="44"/>
    </row>
    <row r="205" spans="1:10" x14ac:dyDescent="0.2">
      <c r="A205" s="1" t="s">
        <v>293</v>
      </c>
      <c r="B205" s="1" t="s">
        <v>96</v>
      </c>
      <c r="C205" s="3" t="s">
        <v>112</v>
      </c>
      <c r="H205" s="1" t="s">
        <v>296</v>
      </c>
      <c r="I205" s="13" t="s">
        <v>366</v>
      </c>
      <c r="J205" s="44"/>
    </row>
    <row r="206" spans="1:10" x14ac:dyDescent="0.2">
      <c r="A206" s="13" t="s">
        <v>293</v>
      </c>
      <c r="B206" s="13" t="s">
        <v>367</v>
      </c>
      <c r="C206" s="14" t="s">
        <v>112</v>
      </c>
      <c r="D206" s="13"/>
      <c r="G206" s="33"/>
      <c r="H206" s="13"/>
      <c r="I206" s="13" t="s">
        <v>366</v>
      </c>
      <c r="J206" s="44"/>
    </row>
    <row r="207" spans="1:10" x14ac:dyDescent="0.2">
      <c r="A207" s="1" t="s">
        <v>291</v>
      </c>
      <c r="B207" s="1" t="s">
        <v>155</v>
      </c>
      <c r="C207" s="3" t="s">
        <v>114</v>
      </c>
      <c r="F207" s="1" t="s">
        <v>296</v>
      </c>
      <c r="G207" s="4" t="s">
        <v>296</v>
      </c>
      <c r="H207" s="1" t="s">
        <v>296</v>
      </c>
      <c r="I207" s="1" t="s">
        <v>250</v>
      </c>
      <c r="J207" s="44">
        <f>0.5454*25*17*0.1</f>
        <v>23.179500000000001</v>
      </c>
    </row>
    <row r="208" spans="1:10" x14ac:dyDescent="0.2">
      <c r="A208" s="1" t="s">
        <v>291</v>
      </c>
      <c r="B208" s="1" t="s">
        <v>156</v>
      </c>
      <c r="C208" s="3" t="s">
        <v>114</v>
      </c>
      <c r="F208" s="1" t="s">
        <v>296</v>
      </c>
      <c r="G208" s="4" t="s">
        <v>296</v>
      </c>
      <c r="H208" s="1" t="s">
        <v>296</v>
      </c>
      <c r="I208" s="1" t="s">
        <v>250</v>
      </c>
      <c r="J208" s="44">
        <f>0.5454*25*17*0.12</f>
        <v>27.815399999999997</v>
      </c>
    </row>
    <row r="209" spans="1:10" x14ac:dyDescent="0.2">
      <c r="A209" s="1" t="s">
        <v>291</v>
      </c>
      <c r="B209" s="1" t="s">
        <v>152</v>
      </c>
      <c r="C209" s="3" t="s">
        <v>114</v>
      </c>
      <c r="F209" s="1" t="s">
        <v>296</v>
      </c>
      <c r="G209" s="4" t="s">
        <v>296</v>
      </c>
      <c r="H209" s="1" t="s">
        <v>296</v>
      </c>
      <c r="I209" s="1" t="s">
        <v>250</v>
      </c>
      <c r="J209" s="44">
        <f>0.5454*25*17*0.04</f>
        <v>9.2717999999999989</v>
      </c>
    </row>
    <row r="210" spans="1:10" x14ac:dyDescent="0.2">
      <c r="A210" s="1" t="s">
        <v>291</v>
      </c>
      <c r="B210" s="1" t="s">
        <v>194</v>
      </c>
      <c r="C210" s="3" t="s">
        <v>114</v>
      </c>
      <c r="F210" s="1" t="s">
        <v>296</v>
      </c>
      <c r="G210" s="4" t="s">
        <v>296</v>
      </c>
      <c r="H210" s="1" t="s">
        <v>296</v>
      </c>
      <c r="I210" s="1" t="s">
        <v>250</v>
      </c>
      <c r="J210" s="44">
        <f>0.5454*25*17*0.05</f>
        <v>11.58975</v>
      </c>
    </row>
    <row r="211" spans="1:10" x14ac:dyDescent="0.2">
      <c r="A211" s="1" t="s">
        <v>291</v>
      </c>
      <c r="B211" s="1" t="s">
        <v>203</v>
      </c>
      <c r="C211" s="3" t="s">
        <v>114</v>
      </c>
      <c r="F211" s="1" t="s">
        <v>296</v>
      </c>
      <c r="G211" s="4" t="s">
        <v>296</v>
      </c>
      <c r="H211" s="1" t="s">
        <v>296</v>
      </c>
      <c r="I211" s="1" t="s">
        <v>250</v>
      </c>
      <c r="J211" s="44">
        <f>0.5454*25*17*0.05</f>
        <v>11.58975</v>
      </c>
    </row>
    <row r="212" spans="1:10" x14ac:dyDescent="0.2">
      <c r="A212" s="1" t="s">
        <v>291</v>
      </c>
      <c r="B212" s="1" t="s">
        <v>153</v>
      </c>
      <c r="C212" s="3" t="s">
        <v>114</v>
      </c>
      <c r="H212" s="1" t="s">
        <v>296</v>
      </c>
      <c r="I212" s="1" t="s">
        <v>250</v>
      </c>
      <c r="J212" s="44">
        <f>0.5454*25*17*0.06</f>
        <v>13.907699999999998</v>
      </c>
    </row>
    <row r="213" spans="1:10" x14ac:dyDescent="0.2">
      <c r="A213" s="1" t="s">
        <v>291</v>
      </c>
      <c r="B213" s="1" t="s">
        <v>154</v>
      </c>
      <c r="C213" s="3" t="s">
        <v>114</v>
      </c>
      <c r="F213" s="1" t="s">
        <v>296</v>
      </c>
      <c r="G213" s="4" t="s">
        <v>296</v>
      </c>
      <c r="H213" s="1" t="s">
        <v>296</v>
      </c>
      <c r="I213" s="1" t="s">
        <v>250</v>
      </c>
      <c r="J213" s="44">
        <f>0.5454*25*17*0.08</f>
        <v>18.543599999999998</v>
      </c>
    </row>
    <row r="214" spans="1:10" x14ac:dyDescent="0.2">
      <c r="A214" s="1" t="s">
        <v>291</v>
      </c>
      <c r="B214" s="1" t="s">
        <v>157</v>
      </c>
      <c r="C214" s="3" t="s">
        <v>114</v>
      </c>
      <c r="F214" s="1" t="s">
        <v>296</v>
      </c>
      <c r="G214" s="4" t="s">
        <v>296</v>
      </c>
      <c r="H214" s="1" t="s">
        <v>296</v>
      </c>
      <c r="I214" s="1" t="s">
        <v>251</v>
      </c>
      <c r="J214" s="44">
        <f>0.5454*24.4*12.2*0.05</f>
        <v>8.1177335999999993</v>
      </c>
    </row>
    <row r="215" spans="1:10" x14ac:dyDescent="0.2">
      <c r="A215" s="1" t="s">
        <v>291</v>
      </c>
      <c r="B215" s="1" t="s">
        <v>158</v>
      </c>
      <c r="C215" s="3" t="s">
        <v>114</v>
      </c>
      <c r="F215" s="1" t="s">
        <v>296</v>
      </c>
      <c r="G215" s="4" t="s">
        <v>296</v>
      </c>
      <c r="H215" s="1" t="s">
        <v>296</v>
      </c>
      <c r="I215" s="1" t="s">
        <v>251</v>
      </c>
      <c r="J215" s="44">
        <f>0.5454*24.4*12.2*0.05</f>
        <v>8.1177335999999993</v>
      </c>
    </row>
    <row r="216" spans="1:10" x14ac:dyDescent="0.2">
      <c r="A216" s="1" t="s">
        <v>291</v>
      </c>
      <c r="B216" s="1" t="s">
        <v>374</v>
      </c>
      <c r="C216" s="3" t="s">
        <v>114</v>
      </c>
      <c r="F216" s="1" t="s">
        <v>296</v>
      </c>
      <c r="G216" s="4" t="s">
        <v>296</v>
      </c>
      <c r="H216" s="1" t="s">
        <v>296</v>
      </c>
      <c r="I216" s="1" t="s">
        <v>250</v>
      </c>
      <c r="J216" s="44">
        <f>0.5454*24.4*12.2*0.05</f>
        <v>8.1177335999999993</v>
      </c>
    </row>
    <row r="217" spans="1:10" x14ac:dyDescent="0.2">
      <c r="A217" s="1" t="s">
        <v>291</v>
      </c>
      <c r="B217" s="1" t="s">
        <v>376</v>
      </c>
      <c r="C217" s="3" t="s">
        <v>114</v>
      </c>
      <c r="F217" s="1" t="s">
        <v>296</v>
      </c>
      <c r="G217" s="4" t="s">
        <v>296</v>
      </c>
      <c r="H217" s="1" t="s">
        <v>296</v>
      </c>
      <c r="I217" s="1" t="s">
        <v>375</v>
      </c>
      <c r="J217" s="44"/>
    </row>
    <row r="218" spans="1:10" x14ac:dyDescent="0.2">
      <c r="A218" s="1" t="s">
        <v>295</v>
      </c>
      <c r="B218" s="1" t="s">
        <v>25</v>
      </c>
      <c r="C218" s="3" t="s">
        <v>121</v>
      </c>
      <c r="F218" s="1" t="s">
        <v>296</v>
      </c>
      <c r="H218" s="1" t="s">
        <v>296</v>
      </c>
      <c r="I218" s="1" t="s">
        <v>124</v>
      </c>
      <c r="J218" s="44"/>
    </row>
    <row r="219" spans="1:10" ht="14.25" x14ac:dyDescent="0.2">
      <c r="A219" s="13" t="s">
        <v>295</v>
      </c>
      <c r="B219" s="13" t="s">
        <v>422</v>
      </c>
      <c r="C219" s="14" t="s">
        <v>121</v>
      </c>
      <c r="D219" s="13"/>
      <c r="F219" s="13"/>
      <c r="G219" s="33"/>
      <c r="H219" s="13"/>
      <c r="I219" s="1" t="s">
        <v>423</v>
      </c>
      <c r="J219" s="44"/>
    </row>
    <row r="220" spans="1:10" x14ac:dyDescent="0.2">
      <c r="A220" s="1" t="s">
        <v>291</v>
      </c>
      <c r="B220" s="1" t="s">
        <v>183</v>
      </c>
      <c r="C220" s="3" t="s">
        <v>114</v>
      </c>
      <c r="F220" s="1" t="s">
        <v>296</v>
      </c>
      <c r="G220" s="4" t="s">
        <v>296</v>
      </c>
      <c r="H220" s="1" t="s">
        <v>296</v>
      </c>
      <c r="I220" s="1" t="s">
        <v>248</v>
      </c>
      <c r="J220" s="44">
        <f>0.68*25*15*0.12</f>
        <v>30.599999999999998</v>
      </c>
    </row>
    <row r="221" spans="1:10" x14ac:dyDescent="0.2">
      <c r="A221" s="1" t="s">
        <v>291</v>
      </c>
      <c r="B221" s="1" t="s">
        <v>142</v>
      </c>
      <c r="C221" s="3" t="s">
        <v>114</v>
      </c>
      <c r="F221" s="1" t="s">
        <v>296</v>
      </c>
      <c r="G221" s="4" t="s">
        <v>296</v>
      </c>
      <c r="H221" s="1" t="s">
        <v>296</v>
      </c>
      <c r="I221" s="1" t="s">
        <v>248</v>
      </c>
      <c r="J221" s="44">
        <f>0.68*25*15*0.15</f>
        <v>38.25</v>
      </c>
    </row>
    <row r="222" spans="1:10" x14ac:dyDescent="0.2">
      <c r="A222" s="1" t="s">
        <v>291</v>
      </c>
      <c r="B222" s="1" t="s">
        <v>143</v>
      </c>
      <c r="C222" s="3" t="s">
        <v>114</v>
      </c>
      <c r="F222" s="1" t="s">
        <v>296</v>
      </c>
      <c r="G222" s="4" t="s">
        <v>296</v>
      </c>
      <c r="H222" s="1" t="s">
        <v>296</v>
      </c>
      <c r="I222" s="1" t="s">
        <v>248</v>
      </c>
      <c r="J222" s="44">
        <f>0.68*25*15*0.18</f>
        <v>45.9</v>
      </c>
    </row>
    <row r="223" spans="1:10" x14ac:dyDescent="0.2">
      <c r="A223" s="1" t="s">
        <v>291</v>
      </c>
      <c r="B223" s="1" t="s">
        <v>184</v>
      </c>
      <c r="C223" s="3" t="s">
        <v>114</v>
      </c>
      <c r="F223" s="1" t="s">
        <v>296</v>
      </c>
      <c r="G223" s="4" t="s">
        <v>296</v>
      </c>
      <c r="H223" s="1" t="s">
        <v>296</v>
      </c>
      <c r="I223" s="1" t="s">
        <v>248</v>
      </c>
      <c r="J223" s="44">
        <f>0.68*25*15*0.21</f>
        <v>53.55</v>
      </c>
    </row>
    <row r="224" spans="1:10" x14ac:dyDescent="0.2">
      <c r="A224" s="13" t="s">
        <v>295</v>
      </c>
      <c r="B224" s="13" t="s">
        <v>439</v>
      </c>
      <c r="C224" s="14" t="s">
        <v>121</v>
      </c>
      <c r="D224" s="13"/>
      <c r="F224" s="13" t="s">
        <v>241</v>
      </c>
      <c r="G224" s="33"/>
      <c r="H224" s="13" t="s">
        <v>242</v>
      </c>
      <c r="I224" s="13" t="s">
        <v>329</v>
      </c>
      <c r="J224" s="44"/>
    </row>
    <row r="225" spans="1:10" x14ac:dyDescent="0.2">
      <c r="A225" s="1" t="s">
        <v>291</v>
      </c>
      <c r="B225" s="1" t="s">
        <v>144</v>
      </c>
      <c r="C225" s="3" t="s">
        <v>114</v>
      </c>
      <c r="F225" s="1" t="s">
        <v>296</v>
      </c>
      <c r="G225" s="4" t="s">
        <v>296</v>
      </c>
      <c r="H225" s="1" t="s">
        <v>296</v>
      </c>
      <c r="I225" s="1" t="s">
        <v>373</v>
      </c>
      <c r="J225" s="44"/>
    </row>
    <row r="226" spans="1:10" x14ac:dyDescent="0.2">
      <c r="A226" s="1" t="s">
        <v>295</v>
      </c>
      <c r="B226" s="1" t="s">
        <v>283</v>
      </c>
      <c r="C226" s="3" t="s">
        <v>121</v>
      </c>
      <c r="H226" s="1" t="s">
        <v>296</v>
      </c>
      <c r="I226" s="1" t="s">
        <v>124</v>
      </c>
      <c r="J226" s="44"/>
    </row>
    <row r="227" spans="1:10" x14ac:dyDescent="0.2">
      <c r="A227" s="1" t="s">
        <v>295</v>
      </c>
      <c r="B227" s="1" t="s">
        <v>282</v>
      </c>
      <c r="C227" s="3" t="s">
        <v>121</v>
      </c>
      <c r="H227" s="1" t="s">
        <v>296</v>
      </c>
      <c r="I227" s="1" t="s">
        <v>124</v>
      </c>
      <c r="J227" s="44"/>
    </row>
    <row r="228" spans="1:10" x14ac:dyDescent="0.2">
      <c r="A228" s="1" t="s">
        <v>295</v>
      </c>
      <c r="B228" s="1" t="s">
        <v>275</v>
      </c>
      <c r="C228" s="3" t="s">
        <v>121</v>
      </c>
      <c r="F228" s="1" t="s">
        <v>110</v>
      </c>
      <c r="H228" s="1" t="s">
        <v>296</v>
      </c>
      <c r="I228" s="1" t="s">
        <v>124</v>
      </c>
      <c r="J228" s="44"/>
    </row>
    <row r="229" spans="1:10" x14ac:dyDescent="0.2">
      <c r="A229" s="1" t="s">
        <v>295</v>
      </c>
      <c r="B229" s="1" t="s">
        <v>276</v>
      </c>
      <c r="C229" s="3" t="s">
        <v>121</v>
      </c>
      <c r="F229" s="1" t="s">
        <v>110</v>
      </c>
      <c r="G229" s="33"/>
      <c r="H229" s="1" t="s">
        <v>242</v>
      </c>
      <c r="I229" s="1" t="s">
        <v>277</v>
      </c>
      <c r="J229" s="44"/>
    </row>
    <row r="230" spans="1:10" x14ac:dyDescent="0.2">
      <c r="A230" s="1" t="s">
        <v>293</v>
      </c>
      <c r="B230" s="1" t="s">
        <v>57</v>
      </c>
      <c r="C230" s="3" t="s">
        <v>112</v>
      </c>
      <c r="H230" s="1" t="s">
        <v>296</v>
      </c>
      <c r="I230" s="13" t="s">
        <v>366</v>
      </c>
      <c r="J230" s="44"/>
    </row>
    <row r="231" spans="1:10" x14ac:dyDescent="0.2">
      <c r="A231" s="1" t="s">
        <v>293</v>
      </c>
      <c r="B231" s="1" t="s">
        <v>109</v>
      </c>
      <c r="C231" s="3" t="s">
        <v>112</v>
      </c>
      <c r="H231" s="1" t="s">
        <v>296</v>
      </c>
      <c r="I231" s="1" t="s">
        <v>366</v>
      </c>
      <c r="J231" s="44"/>
    </row>
    <row r="232" spans="1:10" x14ac:dyDescent="0.2">
      <c r="A232" s="1" t="s">
        <v>293</v>
      </c>
      <c r="B232" s="1" t="s">
        <v>286</v>
      </c>
      <c r="C232" s="3" t="s">
        <v>112</v>
      </c>
      <c r="H232" s="1" t="s">
        <v>296</v>
      </c>
      <c r="I232" s="1" t="s">
        <v>288</v>
      </c>
      <c r="J232" s="44"/>
    </row>
    <row r="233" spans="1:10" x14ac:dyDescent="0.2">
      <c r="A233" s="1" t="s">
        <v>293</v>
      </c>
      <c r="B233" s="1" t="s">
        <v>287</v>
      </c>
      <c r="C233" s="3" t="s">
        <v>112</v>
      </c>
      <c r="H233" s="1" t="s">
        <v>296</v>
      </c>
      <c r="I233" s="1" t="s">
        <v>288</v>
      </c>
      <c r="J233" s="44"/>
    </row>
    <row r="234" spans="1:10" x14ac:dyDescent="0.2">
      <c r="A234" s="1" t="s">
        <v>238</v>
      </c>
      <c r="B234" s="1" t="s">
        <v>369</v>
      </c>
      <c r="C234" s="3" t="s">
        <v>119</v>
      </c>
      <c r="F234" s="1" t="s">
        <v>271</v>
      </c>
      <c r="H234" s="1" t="s">
        <v>270</v>
      </c>
      <c r="I234" s="1" t="s">
        <v>272</v>
      </c>
      <c r="J234" s="44"/>
    </row>
    <row r="235" spans="1:10" ht="13.5" thickBot="1" x14ac:dyDescent="0.25">
      <c r="A235" s="1" t="s">
        <v>239</v>
      </c>
      <c r="B235" s="1" t="s">
        <v>237</v>
      </c>
      <c r="C235" s="3" t="s">
        <v>120</v>
      </c>
      <c r="F235" s="1" t="s">
        <v>296</v>
      </c>
      <c r="G235" s="4" t="s">
        <v>296</v>
      </c>
      <c r="H235" s="1" t="s">
        <v>116</v>
      </c>
      <c r="I235" s="1" t="s">
        <v>118</v>
      </c>
      <c r="J235" s="44"/>
    </row>
    <row r="236" spans="1:10" ht="13.5" thickBot="1" x14ac:dyDescent="0.25">
      <c r="B236" s="36" t="s">
        <v>489</v>
      </c>
      <c r="C236" s="37" t="s">
        <v>121</v>
      </c>
      <c r="D236" s="38" t="s">
        <v>490</v>
      </c>
      <c r="E236" s="39">
        <v>39</v>
      </c>
      <c r="F236" s="38" t="s">
        <v>110</v>
      </c>
      <c r="G236" s="40">
        <v>45216</v>
      </c>
      <c r="H236" s="38" t="s">
        <v>491</v>
      </c>
      <c r="I236" s="41" t="s">
        <v>118</v>
      </c>
      <c r="J236" s="44">
        <f t="shared" ref="J236" si="1">0.8*28*20.5*0.032</f>
        <v>14.694400000000002</v>
      </c>
    </row>
    <row r="237" spans="1:10" x14ac:dyDescent="0.2">
      <c r="A237" s="1" t="s">
        <v>295</v>
      </c>
      <c r="B237" s="1" t="s">
        <v>9</v>
      </c>
      <c r="C237" s="3" t="s">
        <v>121</v>
      </c>
      <c r="F237" s="1" t="s">
        <v>296</v>
      </c>
      <c r="H237" s="1" t="s">
        <v>380</v>
      </c>
      <c r="I237" s="1" t="s">
        <v>381</v>
      </c>
      <c r="J237" s="44"/>
    </row>
    <row r="238" spans="1:10" x14ac:dyDescent="0.2">
      <c r="A238" s="1" t="s">
        <v>295</v>
      </c>
      <c r="B238" s="1" t="s">
        <v>323</v>
      </c>
      <c r="C238" s="3" t="s">
        <v>121</v>
      </c>
      <c r="F238" s="1" t="s">
        <v>241</v>
      </c>
      <c r="G238" s="33"/>
      <c r="H238" s="1" t="s">
        <v>242</v>
      </c>
      <c r="I238" s="1" t="s">
        <v>332</v>
      </c>
      <c r="J238" s="44"/>
    </row>
    <row r="239" spans="1:10" x14ac:dyDescent="0.2">
      <c r="A239" s="1" t="s">
        <v>295</v>
      </c>
      <c r="B239" s="1" t="s">
        <v>324</v>
      </c>
      <c r="C239" s="3" t="s">
        <v>121</v>
      </c>
      <c r="F239" s="1" t="s">
        <v>241</v>
      </c>
      <c r="G239" s="33"/>
      <c r="H239" s="1" t="s">
        <v>242</v>
      </c>
      <c r="I239" s="1" t="s">
        <v>333</v>
      </c>
      <c r="J239" s="44"/>
    </row>
    <row r="240" spans="1:10" x14ac:dyDescent="0.2">
      <c r="A240" s="1" t="s">
        <v>295</v>
      </c>
      <c r="B240" s="1" t="s">
        <v>317</v>
      </c>
      <c r="C240" s="3" t="s">
        <v>121</v>
      </c>
      <c r="F240" s="1" t="s">
        <v>241</v>
      </c>
      <c r="G240" s="33"/>
      <c r="H240" s="1" t="s">
        <v>242</v>
      </c>
      <c r="I240" s="1" t="s">
        <v>325</v>
      </c>
      <c r="J240" s="44"/>
    </row>
    <row r="241" spans="1:10" x14ac:dyDescent="0.2">
      <c r="A241" s="1" t="s">
        <v>295</v>
      </c>
      <c r="B241" s="1" t="s">
        <v>243</v>
      </c>
      <c r="C241" s="3" t="s">
        <v>121</v>
      </c>
      <c r="F241" s="1" t="s">
        <v>241</v>
      </c>
      <c r="G241" s="33"/>
      <c r="H241" s="1" t="s">
        <v>242</v>
      </c>
      <c r="I241" s="1" t="s">
        <v>280</v>
      </c>
      <c r="J241" s="44"/>
    </row>
    <row r="242" spans="1:10" x14ac:dyDescent="0.2">
      <c r="A242" s="1" t="s">
        <v>295</v>
      </c>
      <c r="B242" s="1" t="s">
        <v>318</v>
      </c>
      <c r="C242" s="3" t="s">
        <v>121</v>
      </c>
      <c r="F242" s="1" t="s">
        <v>241</v>
      </c>
      <c r="G242" s="33"/>
      <c r="H242" s="1" t="s">
        <v>242</v>
      </c>
      <c r="I242" s="1" t="s">
        <v>326</v>
      </c>
      <c r="J242" s="44"/>
    </row>
    <row r="243" spans="1:10" x14ac:dyDescent="0.2">
      <c r="A243" s="1" t="s">
        <v>295</v>
      </c>
      <c r="B243" s="1" t="s">
        <v>319</v>
      </c>
      <c r="C243" s="3" t="s">
        <v>121</v>
      </c>
      <c r="F243" s="1" t="s">
        <v>241</v>
      </c>
      <c r="G243" s="33"/>
      <c r="H243" s="1" t="s">
        <v>242</v>
      </c>
      <c r="I243" s="1" t="s">
        <v>327</v>
      </c>
      <c r="J243" s="44"/>
    </row>
    <row r="244" spans="1:10" x14ac:dyDescent="0.2">
      <c r="A244" s="1" t="s">
        <v>295</v>
      </c>
      <c r="B244" s="1" t="s">
        <v>320</v>
      </c>
      <c r="C244" s="3" t="s">
        <v>121</v>
      </c>
      <c r="F244" s="1" t="s">
        <v>241</v>
      </c>
      <c r="G244" s="33"/>
      <c r="H244" s="1" t="s">
        <v>242</v>
      </c>
      <c r="I244" s="1" t="s">
        <v>328</v>
      </c>
      <c r="J244" s="44"/>
    </row>
    <row r="245" spans="1:10" x14ac:dyDescent="0.2">
      <c r="A245" s="1" t="s">
        <v>295</v>
      </c>
      <c r="B245" s="1" t="s">
        <v>321</v>
      </c>
      <c r="C245" s="3" t="s">
        <v>121</v>
      </c>
      <c r="F245" s="1" t="s">
        <v>241</v>
      </c>
      <c r="G245" s="33"/>
      <c r="H245" s="1" t="s">
        <v>242</v>
      </c>
      <c r="I245" s="1" t="s">
        <v>329</v>
      </c>
      <c r="J245" s="44"/>
    </row>
    <row r="246" spans="1:10" x14ac:dyDescent="0.2">
      <c r="A246" s="1" t="s">
        <v>295</v>
      </c>
      <c r="B246" s="1" t="s">
        <v>316</v>
      </c>
      <c r="C246" s="3" t="s">
        <v>121</v>
      </c>
      <c r="F246" s="1" t="s">
        <v>241</v>
      </c>
      <c r="G246" s="33"/>
      <c r="H246" s="1" t="s">
        <v>242</v>
      </c>
      <c r="I246" s="1" t="s">
        <v>330</v>
      </c>
      <c r="J246" s="44"/>
    </row>
    <row r="247" spans="1:10" x14ac:dyDescent="0.2">
      <c r="A247" s="1" t="s">
        <v>295</v>
      </c>
      <c r="B247" s="1" t="s">
        <v>322</v>
      </c>
      <c r="C247" s="3" t="s">
        <v>121</v>
      </c>
      <c r="F247" s="1" t="s">
        <v>241</v>
      </c>
      <c r="G247" s="33"/>
      <c r="H247" s="1" t="s">
        <v>242</v>
      </c>
      <c r="I247" s="1" t="s">
        <v>331</v>
      </c>
      <c r="J247" s="44"/>
    </row>
    <row r="248" spans="1:10" x14ac:dyDescent="0.2">
      <c r="A248" s="1" t="s">
        <v>295</v>
      </c>
      <c r="B248" s="1" t="s">
        <v>394</v>
      </c>
      <c r="C248" s="3" t="s">
        <v>121</v>
      </c>
      <c r="F248" s="1" t="s">
        <v>296</v>
      </c>
      <c r="H248" s="1" t="s">
        <v>100</v>
      </c>
      <c r="I248" s="1" t="s">
        <v>393</v>
      </c>
      <c r="J248" s="44"/>
    </row>
    <row r="249" spans="1:10" x14ac:dyDescent="0.2">
      <c r="A249" s="1" t="s">
        <v>295</v>
      </c>
      <c r="B249" s="1" t="s">
        <v>31</v>
      </c>
      <c r="C249" s="3" t="s">
        <v>121</v>
      </c>
      <c r="F249" s="1" t="s">
        <v>33</v>
      </c>
      <c r="H249" s="1" t="s">
        <v>32</v>
      </c>
      <c r="I249" s="1" t="s">
        <v>124</v>
      </c>
      <c r="J249" s="44"/>
    </row>
    <row r="250" spans="1:10" x14ac:dyDescent="0.2">
      <c r="A250" s="1" t="s">
        <v>295</v>
      </c>
      <c r="B250" s="1" t="s">
        <v>300</v>
      </c>
      <c r="D250" s="1" t="s">
        <v>34</v>
      </c>
      <c r="F250" s="1" t="s">
        <v>296</v>
      </c>
      <c r="H250" s="1" t="s">
        <v>296</v>
      </c>
      <c r="I250" s="1" t="s">
        <v>296</v>
      </c>
      <c r="J250" s="44"/>
    </row>
    <row r="251" spans="1:10" x14ac:dyDescent="0.2">
      <c r="A251" s="1" t="s">
        <v>238</v>
      </c>
      <c r="B251" s="1" t="s">
        <v>41</v>
      </c>
      <c r="C251" s="3" t="s">
        <v>119</v>
      </c>
      <c r="D251" s="1" t="s">
        <v>42</v>
      </c>
      <c r="F251" s="1" t="s">
        <v>296</v>
      </c>
      <c r="H251" s="1" t="s">
        <v>296</v>
      </c>
      <c r="I251" s="1" t="s">
        <v>296</v>
      </c>
      <c r="J251" s="44"/>
    </row>
    <row r="252" spans="1:10" x14ac:dyDescent="0.2">
      <c r="A252" s="1" t="s">
        <v>291</v>
      </c>
      <c r="B252" s="1" t="s">
        <v>145</v>
      </c>
      <c r="C252" s="3" t="s">
        <v>114</v>
      </c>
      <c r="F252" s="1" t="s">
        <v>296</v>
      </c>
      <c r="G252" s="4" t="s">
        <v>296</v>
      </c>
      <c r="H252" s="1" t="s">
        <v>296</v>
      </c>
      <c r="I252" s="1" t="s">
        <v>252</v>
      </c>
      <c r="J252" s="44">
        <f>0.47*52*20.5*0.13</f>
        <v>65.132599999999996</v>
      </c>
    </row>
    <row r="253" spans="1:10" x14ac:dyDescent="0.2">
      <c r="A253" s="1" t="s">
        <v>291</v>
      </c>
      <c r="B253" s="1" t="s">
        <v>146</v>
      </c>
      <c r="C253" s="3" t="s">
        <v>114</v>
      </c>
      <c r="F253" s="1" t="s">
        <v>296</v>
      </c>
      <c r="G253" s="4" t="s">
        <v>296</v>
      </c>
      <c r="H253" s="1" t="s">
        <v>296</v>
      </c>
      <c r="I253" s="1" t="s">
        <v>252</v>
      </c>
      <c r="J253" s="44">
        <f>0.47*52*20.5*0.16</f>
        <v>80.163200000000003</v>
      </c>
    </row>
    <row r="254" spans="1:10" x14ac:dyDescent="0.2">
      <c r="A254" s="1" t="s">
        <v>291</v>
      </c>
      <c r="B254" s="1" t="s">
        <v>147</v>
      </c>
      <c r="C254" s="3" t="s">
        <v>114</v>
      </c>
      <c r="F254" s="1" t="s">
        <v>296</v>
      </c>
      <c r="G254" s="4" t="s">
        <v>296</v>
      </c>
      <c r="H254" s="1" t="s">
        <v>296</v>
      </c>
      <c r="I254" s="1" t="s">
        <v>252</v>
      </c>
      <c r="J254" s="44">
        <f>0.47*52*20.5*0.19</f>
        <v>95.193799999999996</v>
      </c>
    </row>
    <row r="255" spans="1:10" x14ac:dyDescent="0.2">
      <c r="A255" s="1" t="s">
        <v>291</v>
      </c>
      <c r="B255" s="1" t="s">
        <v>148</v>
      </c>
      <c r="C255" s="3" t="s">
        <v>114</v>
      </c>
      <c r="F255" s="1" t="s">
        <v>296</v>
      </c>
      <c r="G255" s="4" t="s">
        <v>296</v>
      </c>
      <c r="H255" s="1" t="s">
        <v>296</v>
      </c>
      <c r="I255" s="1" t="s">
        <v>252</v>
      </c>
      <c r="J255" s="44">
        <f>0.47*52*20.5*0.22</f>
        <v>110.2244</v>
      </c>
    </row>
    <row r="256" spans="1:10" x14ac:dyDescent="0.2">
      <c r="A256" s="1" t="s">
        <v>291</v>
      </c>
      <c r="B256" s="1" t="s">
        <v>149</v>
      </c>
      <c r="C256" s="3" t="s">
        <v>114</v>
      </c>
      <c r="F256" s="1" t="s">
        <v>296</v>
      </c>
      <c r="G256" s="4" t="s">
        <v>296</v>
      </c>
      <c r="H256" s="1" t="s">
        <v>296</v>
      </c>
      <c r="I256" s="1" t="s">
        <v>252</v>
      </c>
      <c r="J256" s="44">
        <f>0.47*52*20.5*0.25</f>
        <v>125.255</v>
      </c>
    </row>
    <row r="257" spans="1:10" x14ac:dyDescent="0.2">
      <c r="A257" s="1" t="s">
        <v>291</v>
      </c>
      <c r="B257" s="1" t="s">
        <v>174</v>
      </c>
      <c r="C257" s="3" t="s">
        <v>114</v>
      </c>
      <c r="H257" s="1" t="s">
        <v>296</v>
      </c>
      <c r="I257" s="1" t="s">
        <v>252</v>
      </c>
      <c r="J257" s="44">
        <f>0.61*52*20.5*0.13</f>
        <v>84.533799999999999</v>
      </c>
    </row>
    <row r="258" spans="1:10" x14ac:dyDescent="0.2">
      <c r="A258" s="1" t="s">
        <v>291</v>
      </c>
      <c r="B258" s="1" t="s">
        <v>171</v>
      </c>
      <c r="C258" s="3" t="s">
        <v>114</v>
      </c>
      <c r="F258" s="1" t="s">
        <v>296</v>
      </c>
      <c r="G258" s="4" t="s">
        <v>296</v>
      </c>
      <c r="H258" s="1" t="s">
        <v>296</v>
      </c>
      <c r="I258" s="1" t="s">
        <v>252</v>
      </c>
      <c r="J258" s="44">
        <f>0.57*52*20.5*0.16</f>
        <v>97.219199999999987</v>
      </c>
    </row>
    <row r="259" spans="1:10" x14ac:dyDescent="0.2">
      <c r="A259" s="1" t="s">
        <v>291</v>
      </c>
      <c r="B259" s="1" t="s">
        <v>172</v>
      </c>
      <c r="C259" s="3" t="s">
        <v>114</v>
      </c>
      <c r="F259" s="1" t="s">
        <v>296</v>
      </c>
      <c r="G259" s="4" t="s">
        <v>296</v>
      </c>
      <c r="H259" s="1" t="s">
        <v>296</v>
      </c>
      <c r="I259" s="1" t="s">
        <v>252</v>
      </c>
      <c r="J259" s="44">
        <f>0.53*52*20.5*0.19</f>
        <v>107.34620000000001</v>
      </c>
    </row>
    <row r="260" spans="1:10" x14ac:dyDescent="0.2">
      <c r="A260" s="1" t="s">
        <v>291</v>
      </c>
      <c r="B260" s="1" t="s">
        <v>173</v>
      </c>
      <c r="C260" s="3" t="s">
        <v>114</v>
      </c>
      <c r="F260" s="1" t="s">
        <v>296</v>
      </c>
      <c r="G260" s="4" t="s">
        <v>296</v>
      </c>
      <c r="H260" s="1" t="s">
        <v>296</v>
      </c>
      <c r="I260" s="1" t="s">
        <v>252</v>
      </c>
      <c r="J260" s="44">
        <f>0.55*52*20.5*0.22</f>
        <v>128.98600000000002</v>
      </c>
    </row>
    <row r="261" spans="1:10" x14ac:dyDescent="0.2">
      <c r="A261" s="1" t="s">
        <v>291</v>
      </c>
      <c r="B261" s="1" t="s">
        <v>175</v>
      </c>
      <c r="C261" s="3" t="s">
        <v>114</v>
      </c>
      <c r="F261" s="1" t="s">
        <v>296</v>
      </c>
      <c r="G261" s="4" t="s">
        <v>296</v>
      </c>
      <c r="H261" s="1" t="s">
        <v>296</v>
      </c>
      <c r="I261" s="1" t="s">
        <v>252</v>
      </c>
      <c r="J261" s="44">
        <f>0.55*52*20.5*0.25</f>
        <v>146.57500000000002</v>
      </c>
    </row>
    <row r="262" spans="1:10" x14ac:dyDescent="0.2">
      <c r="A262" s="1" t="s">
        <v>291</v>
      </c>
      <c r="B262" s="1" t="s">
        <v>208</v>
      </c>
      <c r="C262" s="3" t="s">
        <v>114</v>
      </c>
      <c r="F262" s="1" t="s">
        <v>296</v>
      </c>
      <c r="G262" s="4" t="s">
        <v>296</v>
      </c>
      <c r="H262" s="1" t="s">
        <v>296</v>
      </c>
      <c r="I262" s="1" t="s">
        <v>249</v>
      </c>
      <c r="J262" s="44">
        <f>0.8*20.5*9.25*0.19</f>
        <v>28.823000000000004</v>
      </c>
    </row>
    <row r="263" spans="1:10" x14ac:dyDescent="0.2">
      <c r="A263" s="1" t="s">
        <v>291</v>
      </c>
      <c r="B263" s="1" t="s">
        <v>209</v>
      </c>
      <c r="C263" s="3" t="s">
        <v>114</v>
      </c>
      <c r="F263" s="1" t="s">
        <v>296</v>
      </c>
      <c r="G263" s="4" t="s">
        <v>296</v>
      </c>
      <c r="H263" s="1" t="s">
        <v>296</v>
      </c>
      <c r="I263" s="1" t="s">
        <v>249</v>
      </c>
      <c r="J263" s="44">
        <f>0.8*20.5*9.25*0.22</f>
        <v>33.374000000000002</v>
      </c>
    </row>
    <row r="264" spans="1:10" x14ac:dyDescent="0.2">
      <c r="A264" s="1" t="s">
        <v>291</v>
      </c>
      <c r="B264" s="1" t="s">
        <v>206</v>
      </c>
      <c r="C264" s="3" t="s">
        <v>114</v>
      </c>
      <c r="F264" s="1" t="s">
        <v>296</v>
      </c>
      <c r="G264" s="4" t="s">
        <v>296</v>
      </c>
      <c r="H264" s="1" t="s">
        <v>296</v>
      </c>
      <c r="I264" s="1" t="s">
        <v>249</v>
      </c>
      <c r="J264" s="44">
        <f>0.8*20.5*9.25*0.19</f>
        <v>28.823000000000004</v>
      </c>
    </row>
    <row r="265" spans="1:10" x14ac:dyDescent="0.2">
      <c r="A265" s="1" t="s">
        <v>291</v>
      </c>
      <c r="B265" s="1" t="s">
        <v>207</v>
      </c>
      <c r="C265" s="3" t="s">
        <v>114</v>
      </c>
      <c r="F265" s="1" t="s">
        <v>296</v>
      </c>
      <c r="G265" s="4" t="s">
        <v>296</v>
      </c>
      <c r="H265" s="1" t="s">
        <v>296</v>
      </c>
      <c r="I265" s="1" t="s">
        <v>249</v>
      </c>
      <c r="J265" s="44">
        <f>0.8*20.5*9.25*0.25</f>
        <v>37.925000000000004</v>
      </c>
    </row>
    <row r="266" spans="1:10" x14ac:dyDescent="0.2">
      <c r="A266" s="1" t="s">
        <v>295</v>
      </c>
      <c r="B266" s="1" t="s">
        <v>29</v>
      </c>
      <c r="C266" s="3" t="s">
        <v>121</v>
      </c>
      <c r="F266" s="1" t="s">
        <v>33</v>
      </c>
      <c r="H266" s="1" t="s">
        <v>296</v>
      </c>
      <c r="I266" s="1" t="s">
        <v>124</v>
      </c>
      <c r="J266" s="44"/>
    </row>
    <row r="267" spans="1:10" x14ac:dyDescent="0.2">
      <c r="A267" s="1" t="s">
        <v>293</v>
      </c>
      <c r="B267" s="1" t="s">
        <v>78</v>
      </c>
      <c r="C267" s="3" t="s">
        <v>112</v>
      </c>
      <c r="D267" s="1" t="s">
        <v>79</v>
      </c>
      <c r="H267" s="1" t="s">
        <v>296</v>
      </c>
      <c r="I267" s="1" t="s">
        <v>125</v>
      </c>
      <c r="J267" s="44"/>
    </row>
    <row r="268" spans="1:10" x14ac:dyDescent="0.2">
      <c r="A268" s="1" t="s">
        <v>293</v>
      </c>
      <c r="B268" s="1" t="s">
        <v>73</v>
      </c>
      <c r="C268" s="3" t="s">
        <v>112</v>
      </c>
      <c r="H268" s="1" t="s">
        <v>296</v>
      </c>
      <c r="I268" s="1" t="s">
        <v>366</v>
      </c>
      <c r="J268" s="44"/>
    </row>
    <row r="269" spans="1:10" x14ac:dyDescent="0.2">
      <c r="A269" s="1" t="s">
        <v>238</v>
      </c>
      <c r="B269" s="1" t="s">
        <v>49</v>
      </c>
      <c r="C269" s="3" t="s">
        <v>112</v>
      </c>
      <c r="F269" s="1" t="s">
        <v>51</v>
      </c>
      <c r="H269" s="1" t="s">
        <v>296</v>
      </c>
      <c r="I269" s="1" t="s">
        <v>50</v>
      </c>
      <c r="J269" s="44"/>
    </row>
    <row r="270" spans="1:10" x14ac:dyDescent="0.2">
      <c r="A270" s="1" t="s">
        <v>256</v>
      </c>
      <c r="B270" s="1" t="s">
        <v>229</v>
      </c>
      <c r="C270" s="3" t="s">
        <v>112</v>
      </c>
      <c r="F270" s="1" t="s">
        <v>296</v>
      </c>
      <c r="G270" s="4" t="s">
        <v>296</v>
      </c>
      <c r="H270" s="1" t="s">
        <v>266</v>
      </c>
      <c r="I270" s="1" t="s">
        <v>125</v>
      </c>
      <c r="J270" s="44"/>
    </row>
    <row r="271" spans="1:10" x14ac:dyDescent="0.2">
      <c r="A271" s="1" t="s">
        <v>293</v>
      </c>
      <c r="B271" s="1" t="s">
        <v>74</v>
      </c>
      <c r="C271" s="3" t="s">
        <v>112</v>
      </c>
      <c r="H271" s="1" t="s">
        <v>296</v>
      </c>
      <c r="I271" s="1" t="s">
        <v>366</v>
      </c>
      <c r="J271" s="44"/>
    </row>
    <row r="272" spans="1:10" x14ac:dyDescent="0.2">
      <c r="A272" s="1" t="s">
        <v>293</v>
      </c>
      <c r="B272" s="1" t="s">
        <v>75</v>
      </c>
      <c r="C272" s="3" t="s">
        <v>112</v>
      </c>
      <c r="H272" s="1" t="s">
        <v>296</v>
      </c>
      <c r="I272" s="1" t="s">
        <v>366</v>
      </c>
      <c r="J272" s="44"/>
    </row>
    <row r="273" spans="1:10" x14ac:dyDescent="0.2">
      <c r="A273" s="1" t="s">
        <v>293</v>
      </c>
      <c r="B273" s="1" t="s">
        <v>76</v>
      </c>
      <c r="C273" s="3" t="s">
        <v>112</v>
      </c>
      <c r="H273" s="1" t="s">
        <v>296</v>
      </c>
      <c r="I273" s="1" t="s">
        <v>366</v>
      </c>
      <c r="J273" s="44"/>
    </row>
    <row r="274" spans="1:10" x14ac:dyDescent="0.2">
      <c r="A274" s="1" t="s">
        <v>293</v>
      </c>
      <c r="B274" s="1" t="s">
        <v>77</v>
      </c>
      <c r="C274" s="3" t="s">
        <v>112</v>
      </c>
      <c r="H274" s="1" t="s">
        <v>296</v>
      </c>
      <c r="I274" s="1" t="s">
        <v>366</v>
      </c>
      <c r="J274" s="44"/>
    </row>
    <row r="275" spans="1:10" x14ac:dyDescent="0.2">
      <c r="A275" s="1" t="s">
        <v>293</v>
      </c>
      <c r="B275" s="16" t="s">
        <v>313</v>
      </c>
      <c r="C275" s="17" t="s">
        <v>112</v>
      </c>
      <c r="D275" s="18"/>
      <c r="F275" s="18"/>
      <c r="G275" s="34"/>
      <c r="H275" s="18"/>
      <c r="I275" s="1" t="s">
        <v>366</v>
      </c>
      <c r="J275" s="44"/>
    </row>
    <row r="276" spans="1:10" x14ac:dyDescent="0.2">
      <c r="A276" s="13" t="s">
        <v>238</v>
      </c>
      <c r="B276" s="13" t="s">
        <v>314</v>
      </c>
      <c r="C276" s="14" t="s">
        <v>112</v>
      </c>
      <c r="D276" s="16"/>
      <c r="F276" s="13" t="s">
        <v>51</v>
      </c>
      <c r="G276" s="34"/>
      <c r="H276" s="18"/>
      <c r="I276" s="18" t="s">
        <v>315</v>
      </c>
      <c r="J276" s="44"/>
    </row>
    <row r="277" spans="1:10" x14ac:dyDescent="0.2">
      <c r="A277" s="13" t="s">
        <v>256</v>
      </c>
      <c r="B277" s="13" t="s">
        <v>465</v>
      </c>
      <c r="C277" s="14" t="s">
        <v>113</v>
      </c>
      <c r="D277" s="16"/>
      <c r="F277" s="13" t="s">
        <v>97</v>
      </c>
      <c r="G277" s="34"/>
      <c r="H277" s="18"/>
      <c r="I277" s="18" t="s">
        <v>466</v>
      </c>
      <c r="J277" s="44"/>
    </row>
    <row r="278" spans="1:10" x14ac:dyDescent="0.2">
      <c r="A278" s="13" t="s">
        <v>256</v>
      </c>
      <c r="B278" s="13" t="s">
        <v>362</v>
      </c>
      <c r="C278" s="14" t="s">
        <v>113</v>
      </c>
      <c r="F278" s="13" t="s">
        <v>97</v>
      </c>
      <c r="G278" s="33"/>
      <c r="H278" s="13"/>
      <c r="I278" s="1" t="s">
        <v>125</v>
      </c>
      <c r="J278" s="44"/>
    </row>
    <row r="279" spans="1:10" x14ac:dyDescent="0.2">
      <c r="A279" s="13" t="s">
        <v>256</v>
      </c>
      <c r="B279" s="13" t="s">
        <v>363</v>
      </c>
      <c r="C279" s="14" t="s">
        <v>113</v>
      </c>
      <c r="F279" s="13" t="s">
        <v>97</v>
      </c>
      <c r="G279" s="33"/>
      <c r="H279" s="13"/>
      <c r="I279" s="1" t="s">
        <v>125</v>
      </c>
      <c r="J279" s="44"/>
    </row>
    <row r="280" spans="1:10" x14ac:dyDescent="0.2">
      <c r="A280" s="13" t="s">
        <v>256</v>
      </c>
      <c r="B280" s="13" t="s">
        <v>365</v>
      </c>
      <c r="C280" s="14" t="s">
        <v>113</v>
      </c>
      <c r="F280" s="13" t="s">
        <v>97</v>
      </c>
      <c r="G280" s="33"/>
      <c r="H280" s="13"/>
      <c r="I280" s="1" t="s">
        <v>125</v>
      </c>
      <c r="J280" s="44"/>
    </row>
    <row r="281" spans="1:10" x14ac:dyDescent="0.2">
      <c r="A281" s="13" t="s">
        <v>256</v>
      </c>
      <c r="B281" s="13" t="s">
        <v>364</v>
      </c>
      <c r="C281" s="14" t="s">
        <v>113</v>
      </c>
      <c r="F281" s="13" t="s">
        <v>97</v>
      </c>
      <c r="G281" s="33"/>
      <c r="H281" s="13"/>
      <c r="I281" s="1" t="s">
        <v>125</v>
      </c>
      <c r="J281" s="44"/>
    </row>
    <row r="282" spans="1:10" x14ac:dyDescent="0.2">
      <c r="A282" s="13" t="s">
        <v>256</v>
      </c>
      <c r="B282" s="13" t="s">
        <v>492</v>
      </c>
      <c r="C282" s="14" t="s">
        <v>114</v>
      </c>
      <c r="F282" s="13"/>
      <c r="G282" s="33"/>
      <c r="H282" s="13"/>
      <c r="I282" s="1" t="s">
        <v>125</v>
      </c>
      <c r="J282" s="44"/>
    </row>
    <row r="283" spans="1:10" x14ac:dyDescent="0.2">
      <c r="A283" s="13" t="s">
        <v>256</v>
      </c>
      <c r="B283" s="13" t="s">
        <v>361</v>
      </c>
      <c r="C283" s="14" t="s">
        <v>113</v>
      </c>
      <c r="F283" s="13" t="s">
        <v>97</v>
      </c>
      <c r="G283" s="33"/>
      <c r="H283" s="13"/>
      <c r="I283" s="1" t="s">
        <v>125</v>
      </c>
      <c r="J283" s="44"/>
    </row>
    <row r="284" spans="1:10" x14ac:dyDescent="0.2">
      <c r="A284" s="13" t="s">
        <v>256</v>
      </c>
      <c r="B284" s="13" t="s">
        <v>360</v>
      </c>
      <c r="C284" s="14" t="s">
        <v>113</v>
      </c>
      <c r="F284" s="13" t="s">
        <v>97</v>
      </c>
      <c r="G284" s="33"/>
      <c r="H284" s="13"/>
      <c r="I284" s="1" t="s">
        <v>125</v>
      </c>
      <c r="J284" s="44"/>
    </row>
    <row r="285" spans="1:10" x14ac:dyDescent="0.2">
      <c r="A285" s="13" t="s">
        <v>256</v>
      </c>
      <c r="B285" s="13" t="s">
        <v>409</v>
      </c>
      <c r="C285" s="14" t="s">
        <v>113</v>
      </c>
      <c r="D285" s="13"/>
      <c r="F285" s="13" t="s">
        <v>110</v>
      </c>
      <c r="G285" s="33"/>
      <c r="H285" s="13"/>
      <c r="I285" s="1" t="s">
        <v>125</v>
      </c>
      <c r="J285" s="44"/>
    </row>
    <row r="286" spans="1:10" x14ac:dyDescent="0.2">
      <c r="A286" s="13" t="s">
        <v>256</v>
      </c>
      <c r="B286" s="13" t="s">
        <v>407</v>
      </c>
      <c r="C286" s="14" t="s">
        <v>113</v>
      </c>
      <c r="D286" s="13"/>
      <c r="F286" s="13" t="s">
        <v>110</v>
      </c>
      <c r="G286" s="33"/>
      <c r="H286" s="13"/>
      <c r="I286" s="1" t="s">
        <v>125</v>
      </c>
      <c r="J286" s="44"/>
    </row>
    <row r="287" spans="1:10" x14ac:dyDescent="0.2">
      <c r="A287" s="13" t="s">
        <v>256</v>
      </c>
      <c r="B287" s="13" t="s">
        <v>410</v>
      </c>
      <c r="C287" s="14" t="s">
        <v>113</v>
      </c>
      <c r="D287" s="13"/>
      <c r="F287" s="13" t="s">
        <v>110</v>
      </c>
      <c r="G287" s="33"/>
      <c r="H287" s="13"/>
      <c r="I287" s="1" t="s">
        <v>125</v>
      </c>
      <c r="J287" s="44"/>
    </row>
    <row r="288" spans="1:10" x14ac:dyDescent="0.2">
      <c r="A288" s="13" t="s">
        <v>256</v>
      </c>
      <c r="B288" s="13" t="s">
        <v>408</v>
      </c>
      <c r="C288" s="14" t="s">
        <v>113</v>
      </c>
      <c r="D288" s="13"/>
      <c r="F288" s="13" t="s">
        <v>110</v>
      </c>
      <c r="G288" s="33"/>
      <c r="H288" s="13"/>
      <c r="I288" s="1" t="s">
        <v>366</v>
      </c>
      <c r="J288" s="44"/>
    </row>
    <row r="289" spans="1:10" x14ac:dyDescent="0.2">
      <c r="A289" s="13" t="s">
        <v>256</v>
      </c>
      <c r="B289" s="13" t="s">
        <v>340</v>
      </c>
      <c r="C289" s="14" t="s">
        <v>113</v>
      </c>
      <c r="F289" s="13" t="s">
        <v>97</v>
      </c>
      <c r="G289" s="33"/>
      <c r="H289" s="13"/>
      <c r="I289" s="1" t="s">
        <v>125</v>
      </c>
      <c r="J289" s="44"/>
    </row>
    <row r="290" spans="1:10" x14ac:dyDescent="0.2">
      <c r="A290" s="13" t="s">
        <v>256</v>
      </c>
      <c r="B290" s="13" t="s">
        <v>353</v>
      </c>
      <c r="C290" s="14" t="s">
        <v>113</v>
      </c>
      <c r="F290" s="13" t="s">
        <v>97</v>
      </c>
      <c r="G290" s="33"/>
      <c r="H290" s="13"/>
      <c r="I290" s="1" t="s">
        <v>125</v>
      </c>
      <c r="J290" s="44"/>
    </row>
    <row r="291" spans="1:10" x14ac:dyDescent="0.2">
      <c r="A291" s="13" t="s">
        <v>256</v>
      </c>
      <c r="B291" s="13" t="s">
        <v>341</v>
      </c>
      <c r="C291" s="14" t="s">
        <v>113</v>
      </c>
      <c r="F291" s="13" t="s">
        <v>97</v>
      </c>
      <c r="G291" s="33"/>
      <c r="H291" s="13"/>
      <c r="I291" s="1" t="s">
        <v>125</v>
      </c>
      <c r="J291" s="44"/>
    </row>
    <row r="292" spans="1:10" x14ac:dyDescent="0.2">
      <c r="A292" s="13" t="s">
        <v>256</v>
      </c>
      <c r="B292" s="13" t="s">
        <v>354</v>
      </c>
      <c r="C292" s="14" t="s">
        <v>113</v>
      </c>
      <c r="F292" s="13" t="s">
        <v>97</v>
      </c>
      <c r="G292" s="33"/>
      <c r="H292" s="13"/>
      <c r="I292" s="1" t="s">
        <v>125</v>
      </c>
      <c r="J292" s="44"/>
    </row>
    <row r="293" spans="1:10" x14ac:dyDescent="0.2">
      <c r="A293" s="13" t="s">
        <v>256</v>
      </c>
      <c r="B293" s="13" t="s">
        <v>334</v>
      </c>
      <c r="C293" s="14" t="s">
        <v>113</v>
      </c>
      <c r="F293" s="13" t="s">
        <v>97</v>
      </c>
      <c r="G293" s="33"/>
      <c r="H293" s="13"/>
      <c r="I293" s="1" t="s">
        <v>125</v>
      </c>
      <c r="J293" s="44"/>
    </row>
    <row r="294" spans="1:10" x14ac:dyDescent="0.2">
      <c r="A294" s="13" t="s">
        <v>256</v>
      </c>
      <c r="B294" s="13" t="s">
        <v>347</v>
      </c>
      <c r="C294" s="14" t="s">
        <v>113</v>
      </c>
      <c r="F294" s="13" t="s">
        <v>97</v>
      </c>
      <c r="G294" s="33"/>
      <c r="H294" s="13"/>
      <c r="I294" s="1" t="s">
        <v>125</v>
      </c>
      <c r="J294" s="44"/>
    </row>
    <row r="295" spans="1:10" x14ac:dyDescent="0.2">
      <c r="A295" s="13" t="s">
        <v>256</v>
      </c>
      <c r="B295" s="13" t="s">
        <v>342</v>
      </c>
      <c r="C295" s="14" t="s">
        <v>113</v>
      </c>
      <c r="F295" s="13" t="s">
        <v>97</v>
      </c>
      <c r="G295" s="33"/>
      <c r="H295" s="13"/>
      <c r="I295" s="1" t="s">
        <v>125</v>
      </c>
      <c r="J295" s="44"/>
    </row>
    <row r="296" spans="1:10" x14ac:dyDescent="0.2">
      <c r="A296" s="13" t="s">
        <v>256</v>
      </c>
      <c r="B296" s="13" t="s">
        <v>355</v>
      </c>
      <c r="C296" s="14" t="s">
        <v>113</v>
      </c>
      <c r="F296" s="13" t="s">
        <v>97</v>
      </c>
      <c r="G296" s="33"/>
      <c r="H296" s="13"/>
      <c r="I296" s="1" t="s">
        <v>125</v>
      </c>
      <c r="J296" s="44"/>
    </row>
    <row r="297" spans="1:10" x14ac:dyDescent="0.2">
      <c r="A297" s="13" t="s">
        <v>256</v>
      </c>
      <c r="B297" s="13" t="s">
        <v>336</v>
      </c>
      <c r="C297" s="14" t="s">
        <v>113</v>
      </c>
      <c r="F297" s="13" t="s">
        <v>97</v>
      </c>
      <c r="G297" s="33"/>
      <c r="H297" s="13"/>
      <c r="I297" s="1" t="s">
        <v>125</v>
      </c>
      <c r="J297" s="44"/>
    </row>
    <row r="298" spans="1:10" x14ac:dyDescent="0.2">
      <c r="A298" s="13" t="s">
        <v>256</v>
      </c>
      <c r="B298" s="13" t="s">
        <v>348</v>
      </c>
      <c r="C298" s="14" t="s">
        <v>113</v>
      </c>
      <c r="F298" s="13" t="s">
        <v>97</v>
      </c>
      <c r="G298" s="33"/>
      <c r="H298" s="13"/>
      <c r="I298" s="1" t="s">
        <v>125</v>
      </c>
      <c r="J298" s="44"/>
    </row>
    <row r="299" spans="1:10" x14ac:dyDescent="0.2">
      <c r="A299" s="13" t="s">
        <v>256</v>
      </c>
      <c r="B299" s="13" t="s">
        <v>343</v>
      </c>
      <c r="C299" s="14" t="s">
        <v>113</v>
      </c>
      <c r="F299" s="13" t="s">
        <v>97</v>
      </c>
      <c r="G299" s="33"/>
      <c r="H299" s="13"/>
      <c r="I299" s="1" t="s">
        <v>125</v>
      </c>
      <c r="J299" s="44"/>
    </row>
    <row r="300" spans="1:10" x14ac:dyDescent="0.2">
      <c r="A300" s="13" t="s">
        <v>256</v>
      </c>
      <c r="B300" s="13" t="s">
        <v>356</v>
      </c>
      <c r="C300" s="14" t="s">
        <v>113</v>
      </c>
      <c r="F300" s="13" t="s">
        <v>97</v>
      </c>
      <c r="G300" s="33"/>
      <c r="H300" s="13"/>
      <c r="I300" s="1" t="s">
        <v>125</v>
      </c>
      <c r="J300" s="44"/>
    </row>
    <row r="301" spans="1:10" x14ac:dyDescent="0.2">
      <c r="A301" s="13" t="s">
        <v>256</v>
      </c>
      <c r="B301" s="13" t="s">
        <v>337</v>
      </c>
      <c r="C301" s="14" t="s">
        <v>113</v>
      </c>
      <c r="F301" s="13" t="s">
        <v>97</v>
      </c>
      <c r="G301" s="33"/>
      <c r="H301" s="13"/>
      <c r="I301" s="1" t="s">
        <v>125</v>
      </c>
      <c r="J301" s="44"/>
    </row>
    <row r="302" spans="1:10" x14ac:dyDescent="0.2">
      <c r="A302" s="13" t="s">
        <v>256</v>
      </c>
      <c r="B302" s="13" t="s">
        <v>349</v>
      </c>
      <c r="C302" s="14" t="s">
        <v>113</v>
      </c>
      <c r="F302" s="13" t="s">
        <v>97</v>
      </c>
      <c r="G302" s="33"/>
      <c r="H302" s="13"/>
      <c r="I302" s="1" t="s">
        <v>125</v>
      </c>
      <c r="J302" s="44"/>
    </row>
    <row r="303" spans="1:10" x14ac:dyDescent="0.2">
      <c r="A303" s="13" t="s">
        <v>256</v>
      </c>
      <c r="B303" s="13" t="s">
        <v>344</v>
      </c>
      <c r="C303" s="14" t="s">
        <v>113</v>
      </c>
      <c r="F303" s="13" t="s">
        <v>97</v>
      </c>
      <c r="G303" s="33"/>
      <c r="H303" s="13"/>
      <c r="I303" s="1" t="s">
        <v>125</v>
      </c>
      <c r="J303" s="44"/>
    </row>
    <row r="304" spans="1:10" x14ac:dyDescent="0.2">
      <c r="A304" s="13" t="s">
        <v>256</v>
      </c>
      <c r="B304" s="13" t="s">
        <v>357</v>
      </c>
      <c r="C304" s="14" t="s">
        <v>113</v>
      </c>
      <c r="F304" s="13" t="s">
        <v>97</v>
      </c>
      <c r="G304" s="33"/>
      <c r="H304" s="13"/>
      <c r="I304" s="1" t="s">
        <v>125</v>
      </c>
      <c r="J304" s="44"/>
    </row>
    <row r="305" spans="1:10" x14ac:dyDescent="0.2">
      <c r="A305" s="13" t="s">
        <v>256</v>
      </c>
      <c r="B305" s="13" t="s">
        <v>338</v>
      </c>
      <c r="C305" s="14" t="s">
        <v>113</v>
      </c>
      <c r="F305" s="13" t="s">
        <v>97</v>
      </c>
      <c r="G305" s="33"/>
      <c r="H305" s="13"/>
      <c r="I305" s="1" t="s">
        <v>125</v>
      </c>
      <c r="J305" s="44"/>
    </row>
    <row r="306" spans="1:10" x14ac:dyDescent="0.2">
      <c r="A306" s="13" t="s">
        <v>256</v>
      </c>
      <c r="B306" s="13" t="s">
        <v>350</v>
      </c>
      <c r="C306" s="14" t="s">
        <v>113</v>
      </c>
      <c r="F306" s="13" t="s">
        <v>97</v>
      </c>
      <c r="G306" s="33"/>
      <c r="H306" s="13"/>
      <c r="I306" s="1" t="s">
        <v>125</v>
      </c>
      <c r="J306" s="44"/>
    </row>
    <row r="307" spans="1:10" x14ac:dyDescent="0.2">
      <c r="A307" s="13" t="s">
        <v>256</v>
      </c>
      <c r="B307" s="13" t="s">
        <v>345</v>
      </c>
      <c r="C307" s="14" t="s">
        <v>113</v>
      </c>
      <c r="F307" s="13" t="s">
        <v>97</v>
      </c>
      <c r="G307" s="33"/>
      <c r="H307" s="13"/>
      <c r="I307" s="1" t="s">
        <v>125</v>
      </c>
      <c r="J307" s="44"/>
    </row>
    <row r="308" spans="1:10" x14ac:dyDescent="0.2">
      <c r="A308" s="13" t="s">
        <v>256</v>
      </c>
      <c r="B308" s="13" t="s">
        <v>358</v>
      </c>
      <c r="C308" s="14" t="s">
        <v>113</v>
      </c>
      <c r="F308" s="13" t="s">
        <v>97</v>
      </c>
      <c r="G308" s="33"/>
      <c r="H308" s="13"/>
      <c r="I308" s="1" t="s">
        <v>125</v>
      </c>
      <c r="J308" s="44"/>
    </row>
    <row r="309" spans="1:10" x14ac:dyDescent="0.2">
      <c r="A309" s="13" t="s">
        <v>256</v>
      </c>
      <c r="B309" s="13" t="s">
        <v>339</v>
      </c>
      <c r="C309" s="14" t="s">
        <v>113</v>
      </c>
      <c r="F309" s="13" t="s">
        <v>97</v>
      </c>
      <c r="G309" s="33"/>
      <c r="H309" s="13"/>
      <c r="I309" s="1" t="s">
        <v>125</v>
      </c>
      <c r="J309" s="44"/>
    </row>
    <row r="310" spans="1:10" x14ac:dyDescent="0.2">
      <c r="A310" s="13" t="s">
        <v>256</v>
      </c>
      <c r="B310" s="13" t="s">
        <v>351</v>
      </c>
      <c r="C310" s="14" t="s">
        <v>113</v>
      </c>
      <c r="F310" s="13" t="s">
        <v>97</v>
      </c>
      <c r="G310" s="33"/>
      <c r="H310" s="13"/>
      <c r="I310" s="1" t="s">
        <v>125</v>
      </c>
      <c r="J310" s="44"/>
    </row>
    <row r="311" spans="1:10" x14ac:dyDescent="0.2">
      <c r="A311" s="13" t="s">
        <v>256</v>
      </c>
      <c r="B311" s="13" t="s">
        <v>346</v>
      </c>
      <c r="C311" s="14" t="s">
        <v>113</v>
      </c>
      <c r="F311" s="13" t="s">
        <v>97</v>
      </c>
      <c r="G311" s="33"/>
      <c r="H311" s="13"/>
      <c r="I311" s="1" t="s">
        <v>125</v>
      </c>
      <c r="J311" s="44"/>
    </row>
    <row r="312" spans="1:10" x14ac:dyDescent="0.2">
      <c r="A312" s="1" t="s">
        <v>293</v>
      </c>
      <c r="B312" s="16" t="s">
        <v>312</v>
      </c>
      <c r="C312" s="17" t="s">
        <v>112</v>
      </c>
      <c r="D312" s="18"/>
      <c r="F312" s="18"/>
      <c r="G312" s="34"/>
      <c r="H312" s="18"/>
      <c r="I312" s="1" t="s">
        <v>366</v>
      </c>
      <c r="J312" s="44"/>
    </row>
    <row r="313" spans="1:10" x14ac:dyDescent="0.2">
      <c r="A313" s="1" t="s">
        <v>293</v>
      </c>
      <c r="B313" s="1" t="s">
        <v>368</v>
      </c>
      <c r="C313" s="3" t="s">
        <v>112</v>
      </c>
      <c r="I313" s="1" t="s">
        <v>366</v>
      </c>
      <c r="J313" s="44"/>
    </row>
    <row r="314" spans="1:10" x14ac:dyDescent="0.2">
      <c r="A314" s="1" t="s">
        <v>293</v>
      </c>
      <c r="B314" s="1" t="s">
        <v>370</v>
      </c>
      <c r="C314" s="3" t="s">
        <v>112</v>
      </c>
      <c r="I314" s="1" t="s">
        <v>366</v>
      </c>
      <c r="J314" s="44"/>
    </row>
    <row r="315" spans="1:10" x14ac:dyDescent="0.2">
      <c r="A315" s="1" t="s">
        <v>295</v>
      </c>
      <c r="B315" s="1" t="s">
        <v>30</v>
      </c>
      <c r="C315" s="3" t="s">
        <v>121</v>
      </c>
      <c r="F315" s="1" t="s">
        <v>33</v>
      </c>
      <c r="H315" s="1" t="s">
        <v>296</v>
      </c>
      <c r="I315" s="1" t="s">
        <v>124</v>
      </c>
      <c r="J315" s="44"/>
    </row>
    <row r="316" spans="1:10" x14ac:dyDescent="0.2">
      <c r="A316" s="13" t="s">
        <v>295</v>
      </c>
      <c r="B316" s="13" t="s">
        <v>420</v>
      </c>
      <c r="C316" s="14" t="s">
        <v>121</v>
      </c>
      <c r="D316" s="13" t="s">
        <v>421</v>
      </c>
      <c r="F316" s="13" t="s">
        <v>110</v>
      </c>
      <c r="G316" s="33"/>
      <c r="H316" s="13" t="s">
        <v>440</v>
      </c>
      <c r="I316" s="13" t="s">
        <v>325</v>
      </c>
      <c r="J316" s="44"/>
    </row>
    <row r="317" spans="1:10" x14ac:dyDescent="0.2">
      <c r="A317" s="13" t="s">
        <v>4</v>
      </c>
      <c r="B317" s="13" t="s">
        <v>405</v>
      </c>
      <c r="C317" s="14" t="s">
        <v>112</v>
      </c>
      <c r="D317" s="13"/>
      <c r="F317" s="13"/>
      <c r="G317" s="33"/>
      <c r="H317" s="13"/>
      <c r="I317" s="1" t="s">
        <v>366</v>
      </c>
      <c r="J317" s="44"/>
    </row>
    <row r="318" spans="1:10" x14ac:dyDescent="0.2">
      <c r="A318" s="13" t="s">
        <v>4</v>
      </c>
      <c r="B318" s="13" t="s">
        <v>406</v>
      </c>
      <c r="C318" s="14" t="s">
        <v>112</v>
      </c>
      <c r="D318" s="13"/>
      <c r="F318" s="13"/>
      <c r="G318" s="33"/>
      <c r="H318" s="13"/>
      <c r="I318" s="1" t="s">
        <v>366</v>
      </c>
      <c r="J318" s="44"/>
    </row>
    <row r="319" spans="1:10" x14ac:dyDescent="0.2">
      <c r="A319" s="13" t="s">
        <v>4</v>
      </c>
      <c r="B319" s="13" t="s">
        <v>404</v>
      </c>
      <c r="C319" s="14" t="s">
        <v>112</v>
      </c>
      <c r="D319" s="13"/>
      <c r="F319" s="13"/>
      <c r="G319" s="33"/>
      <c r="H319" s="13"/>
      <c r="I319" s="1" t="s">
        <v>366</v>
      </c>
      <c r="J319" s="44"/>
    </row>
    <row r="320" spans="1:10" x14ac:dyDescent="0.2">
      <c r="A320" s="13" t="s">
        <v>295</v>
      </c>
      <c r="B320" s="1" t="s">
        <v>453</v>
      </c>
      <c r="C320" s="3" t="s">
        <v>121</v>
      </c>
      <c r="D320" s="13" t="s">
        <v>421</v>
      </c>
      <c r="F320" s="13" t="s">
        <v>110</v>
      </c>
      <c r="G320" s="33"/>
      <c r="H320" s="13" t="s">
        <v>440</v>
      </c>
      <c r="I320" s="1" t="s">
        <v>279</v>
      </c>
      <c r="J320" s="44"/>
    </row>
    <row r="321" spans="1:10" x14ac:dyDescent="0.2">
      <c r="A321" s="13" t="s">
        <v>4</v>
      </c>
      <c r="B321" s="13" t="s">
        <v>403</v>
      </c>
      <c r="C321" s="14" t="s">
        <v>112</v>
      </c>
      <c r="D321" s="13"/>
      <c r="F321" s="13"/>
      <c r="G321" s="33"/>
      <c r="H321" s="13"/>
      <c r="I321" s="1" t="s">
        <v>366</v>
      </c>
      <c r="J321" s="44"/>
    </row>
    <row r="322" spans="1:10" x14ac:dyDescent="0.2">
      <c r="A322" s="13" t="s">
        <v>256</v>
      </c>
      <c r="B322" s="13" t="s">
        <v>359</v>
      </c>
      <c r="C322" s="14" t="s">
        <v>113</v>
      </c>
      <c r="F322" s="13" t="s">
        <v>97</v>
      </c>
      <c r="G322" s="33"/>
      <c r="H322" s="13"/>
      <c r="I322" s="1" t="s">
        <v>125</v>
      </c>
      <c r="J322" s="44"/>
    </row>
    <row r="323" spans="1:10" x14ac:dyDescent="0.2">
      <c r="A323" s="13" t="s">
        <v>256</v>
      </c>
      <c r="B323" s="13" t="s">
        <v>335</v>
      </c>
      <c r="C323" s="14" t="s">
        <v>113</v>
      </c>
      <c r="F323" s="13" t="s">
        <v>97</v>
      </c>
      <c r="G323" s="33"/>
      <c r="H323" s="13"/>
      <c r="I323" s="1" t="s">
        <v>125</v>
      </c>
      <c r="J323" s="44"/>
    </row>
    <row r="324" spans="1:10" x14ac:dyDescent="0.2">
      <c r="A324" s="13" t="s">
        <v>256</v>
      </c>
      <c r="B324" s="13" t="s">
        <v>352</v>
      </c>
      <c r="C324" s="14" t="s">
        <v>113</v>
      </c>
      <c r="F324" s="13" t="s">
        <v>97</v>
      </c>
      <c r="G324" s="33"/>
      <c r="H324" s="13"/>
      <c r="I324" s="1" t="s">
        <v>125</v>
      </c>
      <c r="J324" s="44"/>
    </row>
    <row r="325" spans="1:10" x14ac:dyDescent="0.2">
      <c r="A325" s="1" t="s">
        <v>256</v>
      </c>
      <c r="B325" s="1" t="s">
        <v>231</v>
      </c>
      <c r="C325" s="3" t="s">
        <v>114</v>
      </c>
      <c r="F325" s="1" t="s">
        <v>296</v>
      </c>
      <c r="G325" s="4" t="s">
        <v>296</v>
      </c>
      <c r="H325" s="1" t="s">
        <v>296</v>
      </c>
      <c r="I325" s="1" t="s">
        <v>125</v>
      </c>
      <c r="J325" s="44"/>
    </row>
    <row r="326" spans="1:10" x14ac:dyDescent="0.2">
      <c r="A326" s="13" t="s">
        <v>291</v>
      </c>
      <c r="B326" s="13" t="s">
        <v>412</v>
      </c>
      <c r="C326" s="14" t="s">
        <v>114</v>
      </c>
      <c r="D326" s="13"/>
      <c r="F326" s="13"/>
      <c r="G326" s="33"/>
      <c r="H326" s="13"/>
      <c r="I326" s="13" t="s">
        <v>246</v>
      </c>
      <c r="J326" s="44">
        <f>0.435*0.5*0.23*65</f>
        <v>3.2516250000000002</v>
      </c>
    </row>
    <row r="327" spans="1:10" x14ac:dyDescent="0.2">
      <c r="A327" s="13" t="s">
        <v>291</v>
      </c>
      <c r="B327" s="13" t="s">
        <v>411</v>
      </c>
      <c r="C327" s="14" t="s">
        <v>114</v>
      </c>
      <c r="D327" s="13"/>
      <c r="F327" s="13"/>
      <c r="G327" s="33"/>
      <c r="H327" s="13"/>
      <c r="I327" s="13" t="s">
        <v>246</v>
      </c>
      <c r="J327" s="44">
        <f>0.435*0.7*0.23*65</f>
        <v>4.5522749999999998</v>
      </c>
    </row>
    <row r="328" spans="1:10" x14ac:dyDescent="0.2">
      <c r="A328" s="13" t="s">
        <v>291</v>
      </c>
      <c r="B328" s="13" t="s">
        <v>413</v>
      </c>
      <c r="C328" s="14" t="s">
        <v>114</v>
      </c>
      <c r="D328" s="13"/>
      <c r="F328" s="13"/>
      <c r="G328" s="33"/>
      <c r="H328" s="13"/>
      <c r="I328" s="13" t="s">
        <v>246</v>
      </c>
      <c r="J328" s="44">
        <f>0.435*1*0.23*65</f>
        <v>6.5032500000000004</v>
      </c>
    </row>
    <row r="329" spans="1:10" x14ac:dyDescent="0.2">
      <c r="A329" s="1" t="s">
        <v>295</v>
      </c>
      <c r="B329" s="1" t="s">
        <v>39</v>
      </c>
      <c r="C329" s="3" t="s">
        <v>121</v>
      </c>
      <c r="F329" s="1" t="s">
        <v>296</v>
      </c>
      <c r="H329" s="1" t="s">
        <v>296</v>
      </c>
      <c r="I329" s="1" t="s">
        <v>279</v>
      </c>
      <c r="J329" s="44"/>
    </row>
    <row r="330" spans="1:10" x14ac:dyDescent="0.2">
      <c r="A330" s="1" t="s">
        <v>295</v>
      </c>
      <c r="B330" s="1" t="s">
        <v>40</v>
      </c>
      <c r="C330" s="3" t="s">
        <v>121</v>
      </c>
      <c r="F330" s="1" t="s">
        <v>296</v>
      </c>
      <c r="H330" s="1" t="s">
        <v>296</v>
      </c>
      <c r="I330" s="1" t="s">
        <v>279</v>
      </c>
      <c r="J330" s="44"/>
    </row>
    <row r="331" spans="1:10" x14ac:dyDescent="0.2">
      <c r="A331" s="1" t="s">
        <v>295</v>
      </c>
      <c r="B331" s="1" t="s">
        <v>43</v>
      </c>
      <c r="C331" s="3" t="s">
        <v>121</v>
      </c>
      <c r="I331" s="1" t="s">
        <v>124</v>
      </c>
      <c r="J331" s="44"/>
    </row>
    <row r="332" spans="1:10" x14ac:dyDescent="0.2">
      <c r="A332" s="1" t="s">
        <v>295</v>
      </c>
      <c r="B332" s="1" t="s">
        <v>36</v>
      </c>
      <c r="C332" s="3" t="s">
        <v>121</v>
      </c>
      <c r="F332" s="1" t="s">
        <v>296</v>
      </c>
      <c r="H332" s="1" t="s">
        <v>296</v>
      </c>
      <c r="I332" s="1" t="s">
        <v>37</v>
      </c>
      <c r="J332" s="44"/>
    </row>
    <row r="333" spans="1:10" x14ac:dyDescent="0.2">
      <c r="A333" s="1" t="s">
        <v>295</v>
      </c>
      <c r="B333" s="1" t="s">
        <v>44</v>
      </c>
      <c r="C333" s="3" t="s">
        <v>121</v>
      </c>
      <c r="F333" s="1" t="s">
        <v>296</v>
      </c>
      <c r="H333" s="1" t="s">
        <v>45</v>
      </c>
      <c r="I333" s="1" t="s">
        <v>118</v>
      </c>
      <c r="J333" s="44"/>
    </row>
    <row r="334" spans="1:10" x14ac:dyDescent="0.2">
      <c r="A334" s="1" t="s">
        <v>295</v>
      </c>
      <c r="B334" s="1" t="s">
        <v>35</v>
      </c>
      <c r="C334" s="3" t="s">
        <v>121</v>
      </c>
      <c r="F334" s="1" t="s">
        <v>296</v>
      </c>
      <c r="H334" s="1" t="s">
        <v>38</v>
      </c>
      <c r="I334" s="1" t="s">
        <v>118</v>
      </c>
      <c r="J334" s="44"/>
    </row>
    <row r="335" spans="1:10" x14ac:dyDescent="0.2">
      <c r="A335" s="13" t="s">
        <v>291</v>
      </c>
      <c r="B335" s="13" t="s">
        <v>424</v>
      </c>
      <c r="C335" s="14" t="s">
        <v>114</v>
      </c>
      <c r="D335" s="13" t="s">
        <v>55</v>
      </c>
      <c r="F335" s="13"/>
      <c r="G335" s="33"/>
      <c r="H335" s="13"/>
      <c r="I335" s="13" t="s">
        <v>55</v>
      </c>
      <c r="J335" s="44"/>
    </row>
    <row r="336" spans="1:10" x14ac:dyDescent="0.2">
      <c r="A336" s="13" t="s">
        <v>295</v>
      </c>
      <c r="B336" s="1" t="s">
        <v>454</v>
      </c>
      <c r="C336" s="14" t="s">
        <v>121</v>
      </c>
      <c r="D336" s="1" t="s">
        <v>455</v>
      </c>
      <c r="F336" s="13" t="s">
        <v>110</v>
      </c>
      <c r="G336" s="33"/>
      <c r="H336" s="13"/>
      <c r="I336" s="1" t="s">
        <v>456</v>
      </c>
      <c r="J336" s="44"/>
    </row>
    <row r="337" spans="1:10" x14ac:dyDescent="0.2">
      <c r="A337" s="13" t="s">
        <v>295</v>
      </c>
      <c r="B337" s="13" t="s">
        <v>397</v>
      </c>
      <c r="C337" s="14" t="s">
        <v>121</v>
      </c>
      <c r="D337" s="13" t="s">
        <v>398</v>
      </c>
      <c r="F337" s="13" t="s">
        <v>399</v>
      </c>
      <c r="G337" s="33"/>
      <c r="H337" s="13" t="s">
        <v>402</v>
      </c>
      <c r="I337" s="13" t="s">
        <v>400</v>
      </c>
      <c r="J337" s="44"/>
    </row>
    <row r="338" spans="1:10" x14ac:dyDescent="0.2">
      <c r="A338" s="1" t="s">
        <v>295</v>
      </c>
      <c r="B338" s="1" t="s">
        <v>104</v>
      </c>
      <c r="C338" s="3" t="s">
        <v>121</v>
      </c>
      <c r="F338" s="1" t="s">
        <v>46</v>
      </c>
      <c r="G338" s="4" t="s">
        <v>296</v>
      </c>
      <c r="H338" s="1" t="s">
        <v>296</v>
      </c>
      <c r="I338" s="1" t="s">
        <v>124</v>
      </c>
      <c r="J338" s="44"/>
    </row>
    <row r="339" spans="1:10" x14ac:dyDescent="0.2">
      <c r="A339" s="13" t="s">
        <v>239</v>
      </c>
      <c r="B339" s="13" t="s">
        <v>437</v>
      </c>
      <c r="C339" s="14" t="s">
        <v>120</v>
      </c>
      <c r="D339" s="13"/>
      <c r="E339" s="15"/>
      <c r="F339" s="13"/>
      <c r="G339" s="33"/>
      <c r="H339" s="13"/>
      <c r="I339" s="1" t="s">
        <v>118</v>
      </c>
      <c r="J339" s="44"/>
    </row>
  </sheetData>
  <sheetProtection selectLockedCells="1"/>
  <conditionalFormatting sqref="A1:XFD1048576">
    <cfRule type="expression" dxfId="8" priority="2">
      <formula>$A1="Oberfläche"</formula>
    </cfRule>
    <cfRule type="expression" dxfId="7" priority="3">
      <formula>$A1="Normteile"</formula>
    </cfRule>
    <cfRule type="expression" dxfId="6" priority="4">
      <formula>$A1="Stoffe, Folien, Dekomaterialien"</formula>
    </cfRule>
    <cfRule type="expression" dxfId="5" priority="5">
      <formula>$A1="Alu"</formula>
    </cfRule>
    <cfRule type="expression" dxfId="4" priority="6">
      <formula>$A1="Plexi"</formula>
    </cfRule>
    <cfRule type="expression" dxfId="3" priority="7">
      <formula>$A1="Holz"</formula>
    </cfRule>
    <cfRule type="expression" dxfId="2" priority="8">
      <formula>$A1="Stahl"</formula>
    </cfRule>
    <cfRule type="expression" dxfId="1" priority="9">
      <formula>$A1="Allgemein"</formula>
    </cfRule>
  </conditionalFormatting>
  <conditionalFormatting sqref="B1:B1048576">
    <cfRule type="duplicateValues" dxfId="0" priority="1"/>
  </conditionalFormatting>
  <pageMargins left="0.7" right="0.7" top="0.78740157499999996" bottom="0.78740157499999996"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Unzulässige Kategorie" error="Bitte Kategorie aus Dropdown-Menu auswählen!_x000a_(Fehlermeldung schließen mit ESC)" promptTitle="Bitte Kategorie auswählen" xr:uid="{00000000-0002-0000-0000-000000000000}">
          <x14:formula1>
            <xm:f>Prüfungen!$A$2:$A$9</xm:f>
          </x14:formula1>
          <xm:sqref>A5:A339</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workbookViewId="0">
      <selection activeCell="A69" sqref="A69"/>
    </sheetView>
  </sheetViews>
  <sheetFormatPr baseColWidth="10" defaultRowHeight="12.75" x14ac:dyDescent="0.2"/>
  <cols>
    <col min="1" max="1" width="26.7109375" bestFit="1" customWidth="1"/>
  </cols>
  <sheetData>
    <row r="1" spans="1:5" x14ac:dyDescent="0.2">
      <c r="A1" t="s">
        <v>294</v>
      </c>
      <c r="C1" s="46"/>
      <c r="D1" s="46"/>
    </row>
    <row r="2" spans="1:5" x14ac:dyDescent="0.2">
      <c r="A2" s="5" t="s">
        <v>291</v>
      </c>
      <c r="C2" s="1"/>
      <c r="D2" s="35"/>
      <c r="E2" s="35"/>
    </row>
    <row r="3" spans="1:5" x14ac:dyDescent="0.2">
      <c r="A3" s="12" t="s">
        <v>292</v>
      </c>
      <c r="C3" s="1"/>
      <c r="D3" s="35"/>
      <c r="E3" s="35"/>
    </row>
    <row r="4" spans="1:5" x14ac:dyDescent="0.2">
      <c r="A4" s="11" t="s">
        <v>293</v>
      </c>
      <c r="C4" s="1"/>
      <c r="D4" s="35"/>
      <c r="E4" s="35"/>
    </row>
    <row r="5" spans="1:5" x14ac:dyDescent="0.2">
      <c r="A5" s="7" t="s">
        <v>4</v>
      </c>
      <c r="C5" s="1"/>
      <c r="D5" s="35"/>
      <c r="E5" s="35"/>
    </row>
    <row r="6" spans="1:5" x14ac:dyDescent="0.2">
      <c r="A6" s="8" t="s">
        <v>239</v>
      </c>
      <c r="C6" s="1"/>
      <c r="D6" s="35"/>
      <c r="E6" s="35"/>
    </row>
    <row r="7" spans="1:5" x14ac:dyDescent="0.2">
      <c r="A7" s="10" t="s">
        <v>295</v>
      </c>
      <c r="C7" s="1"/>
      <c r="D7" s="35"/>
      <c r="E7" s="35"/>
    </row>
    <row r="8" spans="1:5" x14ac:dyDescent="0.2">
      <c r="A8" s="9" t="s">
        <v>256</v>
      </c>
    </row>
    <row r="9" spans="1:5" x14ac:dyDescent="0.2">
      <c r="A9" s="6" t="s">
        <v>238</v>
      </c>
    </row>
  </sheetData>
  <mergeCells count="1">
    <mergeCell ref="C1:D1"/>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Gesamt</vt:lpstr>
      <vt:lpstr>Prüfungen</vt:lpstr>
    </vt:vector>
  </TitlesOfParts>
  <Company>Bühnen der Stadt Köln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rheinv;hoppermann;krehl</dc:creator>
  <cp:lastModifiedBy>hoppermann</cp:lastModifiedBy>
  <cp:lastPrinted>2025-02-21T08:37:02Z</cp:lastPrinted>
  <dcterms:created xsi:type="dcterms:W3CDTF">2001-09-28T08:49:42Z</dcterms:created>
  <dcterms:modified xsi:type="dcterms:W3CDTF">2025-05-12T19:35:39Z</dcterms:modified>
</cp:coreProperties>
</file>