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T:\Produktionen\zz_Nachhaltigkeit\Ökobilanzen\Ökobilanzen_Stücke\"/>
    </mc:Choice>
  </mc:AlternateContent>
  <xr:revisionPtr revIDLastSave="0" documentId="13_ncr:1_{E94F169D-B6BB-41BD-907C-2B02C208700C}" xr6:coauthVersionLast="36" xr6:coauthVersionMax="36" xr10:uidLastSave="{00000000-0000-0000-0000-000000000000}"/>
  <workbookProtection workbookAlgorithmName="SHA-512" workbookHashValue="4nW/xH4FWlNG4LV0mnqea5TlacuuY4rkKm5atyPyL/SV1vb9c2Sem2ic0t4QN2X82DdiXw1Rlw2Y0H0J1nWAlA==" workbookSaltValue="OQz22wjUyq7cYUt5cYoapQ==" workbookSpinCount="100000" lockStructure="1"/>
  <bookViews>
    <workbookView xWindow="0" yWindow="0" windowWidth="25596" windowHeight="10416" tabRatio="679" xr2:uid="{F0C6BCE5-A480-4742-A60C-FD3A8342484F}"/>
  </bookViews>
  <sheets>
    <sheet name="CO2eq Bilanz (GWP)" sheetId="4" r:id="rId1"/>
    <sheet name="GWP Baustoffe" sheetId="2" state="hidden" r:id="rId2"/>
    <sheet name="Listn Dropdown" sheetId="7" state="hidden" r:id="rId3"/>
    <sheet name="Vergleich Dekoteile" sheetId="11" r:id="rId4"/>
    <sheet name="Quellenverzeichnis" sheetId="8" r:id="rId5"/>
  </sheets>
  <definedNames>
    <definedName name="_xlnm.Print_Area" localSheetId="0">'CO2eq Bilanz (GWP)'!$A$1:$CG$79</definedName>
    <definedName name="_xlnm.Print_Area" localSheetId="1">'GWP Baustoffe'!$A$1:$I$81</definedName>
  </definedNames>
  <calcPr calcId="191029"/>
  <customWorkbookViews>
    <customWorkbookView name="06_freier Eintrag" guid="{FE067FC6-7EB3-406B-8435-C9ED547E8D12}" includePrintSettings="0" includeHiddenRowCol="0" maximized="1" xWindow="-11" yWindow="-11" windowWidth="2582" windowHeight="1390" tabRatio="679" activeSheetId="4"/>
    <customWorkbookView name="05_Eingabe_Sonstiges" guid="{3820E7AC-711A-43EC-A82C-460270C9764C}" includePrintSettings="0" includeHiddenRowCol="0" maximized="1" xWindow="-11" yWindow="-11" windowWidth="2582" windowHeight="1390" tabRatio="679" activeSheetId="4"/>
    <customWorkbookView name="04_Eingabe_Farben" guid="{EBE20877-3D3B-4886-B090-A86E3F32FA67}" includePrintSettings="0" includeHiddenRowCol="0" maximized="1" xWindow="-11" yWindow="-11" windowWidth="2582" windowHeight="1390" tabRatio="679" activeSheetId="4"/>
    <customWorkbookView name="03_Eingabe_Stoffe/Böden" guid="{DC5C9D8D-1AFD-4AD0-B74A-3B58FC6FCACA}" includePrintSettings="0" includeHiddenRowCol="0" maximized="1" xWindow="-11" yWindow="-11" windowWidth="2582" windowHeight="1390" tabRatio="679" activeSheetId="4"/>
    <customWorkbookView name="02_Eingabe_Holz" guid="{6F693551-FE27-4343-8D79-C10B089EB874}" includePrintSettings="0" includeHiddenRowCol="0" maximized="1" xWindow="-11" yWindow="-11" windowWidth="2582" windowHeight="1390" tabRatio="679" activeSheetId="4"/>
    <customWorkbookView name="01_Eingabe_Stahl/Alu" guid="{16AE7C5C-C26E-409B-ACF7-CB08BC6F6B20}" includePrintSettings="0" includeHiddenRowCol="0" maximized="1" xWindow="-11" yWindow="-11" windowWidth="2582" windowHeight="1390" tabRatio="679" activeSheetId="4"/>
    <customWorkbookView name="00_Übersicht_alles" guid="{35EBBE57-0E4C-4A5F-9CFC-2B942A891F38}" includePrintSettings="0" includeHiddenRowCol="0" maximized="1" xWindow="-11" yWindow="-11" windowWidth="2582" windowHeight="1390" tabRatio="679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4" l="1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7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" i="4"/>
  <c r="V65" i="4" l="1"/>
  <c r="V66" i="4"/>
  <c r="V67" i="4"/>
  <c r="V68" i="4"/>
  <c r="V69" i="4"/>
  <c r="V70" i="4"/>
  <c r="V71" i="4"/>
  <c r="V72" i="4"/>
  <c r="V73" i="4"/>
  <c r="V64" i="4"/>
  <c r="W64" i="4"/>
  <c r="F54" i="11" l="1"/>
  <c r="E54" i="11"/>
  <c r="F53" i="11"/>
  <c r="E53" i="11"/>
  <c r="F52" i="11"/>
  <c r="F51" i="11"/>
  <c r="F50" i="11"/>
  <c r="F48" i="11"/>
  <c r="F47" i="11"/>
  <c r="F46" i="11"/>
  <c r="F45" i="11"/>
  <c r="F44" i="11"/>
  <c r="F42" i="11"/>
  <c r="F41" i="11"/>
  <c r="F40" i="11"/>
  <c r="F39" i="11"/>
  <c r="F38" i="11"/>
  <c r="F37" i="11"/>
  <c r="F36" i="11"/>
  <c r="F34" i="11"/>
  <c r="E33" i="11"/>
  <c r="F33" i="11" s="1"/>
  <c r="F32" i="11"/>
  <c r="F31" i="11"/>
  <c r="F30" i="11"/>
  <c r="F29" i="11"/>
  <c r="F28" i="11"/>
  <c r="F27" i="11"/>
  <c r="F26" i="11"/>
  <c r="G24" i="11"/>
  <c r="E24" i="11"/>
  <c r="F24" i="11" s="1"/>
  <c r="G23" i="11"/>
  <c r="E23" i="11"/>
  <c r="F23" i="11" s="1"/>
  <c r="E22" i="11"/>
  <c r="F22" i="11" s="1"/>
  <c r="F21" i="11"/>
  <c r="E21" i="11"/>
  <c r="G20" i="11"/>
  <c r="E20" i="11"/>
  <c r="F20" i="11" s="1"/>
  <c r="G19" i="11"/>
  <c r="F19" i="11"/>
  <c r="G18" i="11"/>
  <c r="E18" i="11"/>
  <c r="F18" i="11" s="1"/>
  <c r="G17" i="11"/>
  <c r="F17" i="11"/>
  <c r="G16" i="11"/>
  <c r="E16" i="11"/>
  <c r="F16" i="11" s="1"/>
  <c r="G15" i="11"/>
  <c r="F15" i="11"/>
  <c r="E13" i="11"/>
  <c r="F13" i="11" s="1"/>
  <c r="E12" i="11"/>
  <c r="F12" i="11" s="1"/>
  <c r="E11" i="11"/>
  <c r="F11" i="11" s="1"/>
  <c r="E10" i="11"/>
  <c r="F10" i="11" s="1"/>
  <c r="E9" i="11"/>
  <c r="F9" i="11" s="1"/>
  <c r="F8" i="11"/>
  <c r="E8" i="11"/>
  <c r="E7" i="11"/>
  <c r="F7" i="11" s="1"/>
  <c r="E6" i="11"/>
  <c r="F6" i="11" s="1"/>
  <c r="E5" i="11"/>
  <c r="F5" i="11" s="1"/>
  <c r="E4" i="11"/>
  <c r="F4" i="11" s="1"/>
  <c r="W65" i="4" l="1"/>
  <c r="W66" i="4"/>
  <c r="W67" i="4"/>
  <c r="W68" i="4"/>
  <c r="W69" i="4"/>
  <c r="W70" i="4"/>
  <c r="W71" i="4"/>
  <c r="W72" i="4"/>
  <c r="W73" i="4"/>
  <c r="AP8" i="4" l="1"/>
  <c r="X7" i="4" l="1"/>
  <c r="AO7" i="4" l="1"/>
  <c r="AQ61" i="4" l="1"/>
  <c r="AQ62" i="4"/>
  <c r="AQ63" i="4"/>
  <c r="AQ64" i="4"/>
  <c r="AQ65" i="4"/>
  <c r="AQ66" i="4"/>
  <c r="AQ67" i="4"/>
  <c r="AQ68" i="4"/>
  <c r="AQ69" i="4"/>
  <c r="AQ70" i="4"/>
  <c r="AQ71" i="4"/>
  <c r="AQ72" i="4"/>
  <c r="AQ73" i="4"/>
  <c r="AQ60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P9" i="4"/>
  <c r="AP10" i="4"/>
  <c r="AP11" i="4"/>
  <c r="AP12" i="4"/>
  <c r="AP13" i="4"/>
  <c r="AP14" i="4"/>
  <c r="AP15" i="4"/>
  <c r="AP16" i="4"/>
  <c r="AP17" i="4"/>
  <c r="AP18" i="4"/>
  <c r="AQ18" i="4" s="1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" i="4"/>
  <c r="AQ50" i="4" l="1"/>
  <c r="AQ34" i="4"/>
  <c r="AQ26" i="4"/>
  <c r="AQ10" i="4"/>
  <c r="AQ40" i="4"/>
  <c r="AQ24" i="4"/>
  <c r="AQ8" i="4"/>
  <c r="AQ52" i="4"/>
  <c r="AQ36" i="4"/>
  <c r="AQ20" i="4"/>
  <c r="AQ35" i="4"/>
  <c r="AQ19" i="4"/>
  <c r="AQ48" i="4"/>
  <c r="AQ32" i="4"/>
  <c r="AQ16" i="4"/>
  <c r="AQ14" i="4"/>
  <c r="AQ11" i="4"/>
  <c r="AQ25" i="4"/>
  <c r="AQ41" i="4"/>
  <c r="AQ47" i="4"/>
  <c r="AQ31" i="4"/>
  <c r="AQ15" i="4"/>
  <c r="AQ49" i="4"/>
  <c r="AQ33" i="4"/>
  <c r="AQ17" i="4"/>
  <c r="AQ12" i="4"/>
  <c r="AQ9" i="4"/>
  <c r="AQ54" i="4"/>
  <c r="AQ55" i="4"/>
  <c r="AQ53" i="4"/>
  <c r="AQ51" i="4"/>
  <c r="AQ46" i="4"/>
  <c r="AQ45" i="4"/>
  <c r="AQ44" i="4"/>
  <c r="AQ43" i="4"/>
  <c r="AQ58" i="4"/>
  <c r="AQ42" i="4"/>
  <c r="AQ57" i="4"/>
  <c r="AQ56" i="4"/>
  <c r="AQ38" i="4"/>
  <c r="AQ22" i="4"/>
  <c r="AQ37" i="4"/>
  <c r="AQ21" i="4"/>
  <c r="AQ13" i="4"/>
  <c r="AQ39" i="4"/>
  <c r="AQ30" i="4"/>
  <c r="AQ28" i="4"/>
  <c r="AQ23" i="4"/>
  <c r="AQ29" i="4"/>
  <c r="AQ27" i="4"/>
  <c r="AQ7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8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" i="4"/>
  <c r="M7" i="4"/>
  <c r="N7" i="4" s="1"/>
  <c r="F7" i="4"/>
  <c r="G26" i="4" l="1"/>
  <c r="G7" i="4"/>
  <c r="G66" i="4"/>
  <c r="G34" i="4"/>
  <c r="G28" i="4"/>
  <c r="G12" i="4"/>
  <c r="G41" i="4"/>
  <c r="G25" i="4"/>
  <c r="G13" i="4"/>
  <c r="G48" i="4"/>
  <c r="G32" i="4"/>
  <c r="G51" i="4"/>
  <c r="G19" i="4"/>
  <c r="G47" i="4"/>
  <c r="G31" i="4"/>
  <c r="G15" i="4"/>
  <c r="G70" i="4"/>
  <c r="G54" i="4"/>
  <c r="G38" i="4"/>
  <c r="G63" i="4"/>
  <c r="G53" i="4"/>
  <c r="G21" i="4"/>
  <c r="G52" i="4"/>
  <c r="G36" i="4"/>
  <c r="G20" i="4"/>
  <c r="G23" i="4"/>
  <c r="G49" i="4"/>
  <c r="G17" i="4"/>
  <c r="G16" i="4"/>
  <c r="G22" i="4"/>
  <c r="G42" i="4"/>
  <c r="G10" i="4"/>
  <c r="G50" i="4"/>
  <c r="G18" i="4"/>
  <c r="G71" i="4"/>
  <c r="G55" i="4"/>
  <c r="G39" i="4"/>
  <c r="G65" i="4"/>
  <c r="G33" i="4"/>
  <c r="G64" i="4"/>
  <c r="G68" i="4"/>
  <c r="G60" i="4"/>
  <c r="G44" i="4"/>
  <c r="G27" i="4"/>
  <c r="G58" i="4"/>
  <c r="G73" i="4"/>
  <c r="G57" i="4"/>
  <c r="G9" i="4"/>
  <c r="G69" i="4"/>
  <c r="G37" i="4"/>
  <c r="G67" i="4"/>
  <c r="G35" i="4"/>
  <c r="G62" i="4"/>
  <c r="G46" i="4"/>
  <c r="G30" i="4"/>
  <c r="G14" i="4"/>
  <c r="G61" i="4"/>
  <c r="G45" i="4"/>
  <c r="G29" i="4"/>
  <c r="G59" i="4"/>
  <c r="G43" i="4"/>
  <c r="G11" i="4"/>
  <c r="G8" i="4"/>
  <c r="G72" i="4"/>
  <c r="G56" i="4"/>
  <c r="G40" i="4"/>
  <c r="G24" i="4"/>
  <c r="AI72" i="4"/>
  <c r="AJ72" i="4" s="1"/>
  <c r="AI73" i="4"/>
  <c r="AJ73" i="4" s="1"/>
  <c r="X72" i="4"/>
  <c r="X73" i="4"/>
  <c r="M72" i="4"/>
  <c r="N72" i="4" s="1"/>
  <c r="M73" i="4"/>
  <c r="N73" i="4" s="1"/>
  <c r="X65" i="4" l="1"/>
  <c r="X66" i="4"/>
  <c r="X67" i="4"/>
  <c r="X68" i="4"/>
  <c r="X69" i="4"/>
  <c r="X70" i="4"/>
  <c r="X71" i="4"/>
  <c r="AI70" i="4"/>
  <c r="AJ70" i="4" s="1"/>
  <c r="AI71" i="4"/>
  <c r="AJ71" i="4" s="1"/>
  <c r="M70" i="4"/>
  <c r="N70" i="4" s="1"/>
  <c r="M71" i="4"/>
  <c r="N71" i="4" s="1"/>
  <c r="AI66" i="4" l="1"/>
  <c r="AJ66" i="4" s="1"/>
  <c r="AI67" i="4"/>
  <c r="AJ67" i="4" s="1"/>
  <c r="AI68" i="4"/>
  <c r="AJ68" i="4" s="1"/>
  <c r="AI69" i="4"/>
  <c r="AJ69" i="4" s="1"/>
  <c r="M66" i="4"/>
  <c r="N66" i="4" s="1"/>
  <c r="M67" i="4"/>
  <c r="N67" i="4" s="1"/>
  <c r="M68" i="4"/>
  <c r="N68" i="4" s="1"/>
  <c r="M69" i="4"/>
  <c r="N69" i="4" s="1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AI59" i="4"/>
  <c r="AJ59" i="4" s="1"/>
  <c r="AI60" i="4"/>
  <c r="AJ60" i="4" s="1"/>
  <c r="AI61" i="4"/>
  <c r="AJ61" i="4" s="1"/>
  <c r="AI62" i="4"/>
  <c r="AJ62" i="4" s="1"/>
  <c r="AI63" i="4"/>
  <c r="AJ63" i="4" s="1"/>
  <c r="AI64" i="4"/>
  <c r="AJ64" i="4" s="1"/>
  <c r="AI65" i="4"/>
  <c r="AJ65" i="4" s="1"/>
  <c r="M59" i="4"/>
  <c r="N59" i="4" s="1"/>
  <c r="M60" i="4"/>
  <c r="N60" i="4" s="1"/>
  <c r="M61" i="4"/>
  <c r="N61" i="4" s="1"/>
  <c r="M62" i="4"/>
  <c r="N62" i="4" s="1"/>
  <c r="M63" i="4"/>
  <c r="N63" i="4" s="1"/>
  <c r="M64" i="4"/>
  <c r="N64" i="4" s="1"/>
  <c r="M65" i="4"/>
  <c r="N65" i="4" s="1"/>
  <c r="AT1" i="4" l="1"/>
  <c r="M9" i="4" l="1"/>
  <c r="N9" i="4" s="1"/>
  <c r="M10" i="4"/>
  <c r="N10" i="4" s="1"/>
  <c r="M11" i="4"/>
  <c r="N11" i="4" s="1"/>
  <c r="M12" i="4"/>
  <c r="N12" i="4" s="1"/>
  <c r="M13" i="4"/>
  <c r="N13" i="4" s="1"/>
  <c r="M14" i="4"/>
  <c r="N14" i="4" s="1"/>
  <c r="M15" i="4"/>
  <c r="N15" i="4" s="1"/>
  <c r="M16" i="4"/>
  <c r="N16" i="4" s="1"/>
  <c r="M17" i="4"/>
  <c r="N17" i="4" s="1"/>
  <c r="M18" i="4"/>
  <c r="N18" i="4" s="1"/>
  <c r="M19" i="4"/>
  <c r="N19" i="4" s="1"/>
  <c r="M20" i="4"/>
  <c r="N20" i="4" s="1"/>
  <c r="M21" i="4"/>
  <c r="N21" i="4" s="1"/>
  <c r="M22" i="4"/>
  <c r="N22" i="4" s="1"/>
  <c r="M23" i="4"/>
  <c r="N23" i="4" s="1"/>
  <c r="M24" i="4"/>
  <c r="N24" i="4" s="1"/>
  <c r="M25" i="4"/>
  <c r="N25" i="4" s="1"/>
  <c r="M26" i="4"/>
  <c r="N26" i="4" s="1"/>
  <c r="M27" i="4"/>
  <c r="N27" i="4" s="1"/>
  <c r="M28" i="4"/>
  <c r="N28" i="4" s="1"/>
  <c r="M29" i="4"/>
  <c r="N29" i="4" s="1"/>
  <c r="M30" i="4"/>
  <c r="N30" i="4" s="1"/>
  <c r="M31" i="4"/>
  <c r="N31" i="4" s="1"/>
  <c r="M32" i="4"/>
  <c r="N32" i="4" s="1"/>
  <c r="M33" i="4"/>
  <c r="N33" i="4" s="1"/>
  <c r="M34" i="4"/>
  <c r="N34" i="4" s="1"/>
  <c r="M35" i="4"/>
  <c r="N35" i="4" s="1"/>
  <c r="M36" i="4"/>
  <c r="N36" i="4" s="1"/>
  <c r="M37" i="4"/>
  <c r="N37" i="4" s="1"/>
  <c r="M38" i="4"/>
  <c r="N38" i="4" s="1"/>
  <c r="M39" i="4"/>
  <c r="N39" i="4" s="1"/>
  <c r="M40" i="4"/>
  <c r="N40" i="4" s="1"/>
  <c r="M41" i="4"/>
  <c r="N41" i="4" s="1"/>
  <c r="M42" i="4"/>
  <c r="N42" i="4" s="1"/>
  <c r="M43" i="4"/>
  <c r="N43" i="4" s="1"/>
  <c r="M44" i="4"/>
  <c r="N44" i="4" s="1"/>
  <c r="M45" i="4"/>
  <c r="N45" i="4" s="1"/>
  <c r="M46" i="4"/>
  <c r="N46" i="4" s="1"/>
  <c r="M47" i="4"/>
  <c r="N47" i="4" s="1"/>
  <c r="M48" i="4"/>
  <c r="N48" i="4" s="1"/>
  <c r="M49" i="4"/>
  <c r="N49" i="4" s="1"/>
  <c r="M50" i="4"/>
  <c r="N50" i="4" s="1"/>
  <c r="M51" i="4"/>
  <c r="N51" i="4" s="1"/>
  <c r="M52" i="4"/>
  <c r="N52" i="4" s="1"/>
  <c r="M53" i="4"/>
  <c r="N53" i="4" s="1"/>
  <c r="M54" i="4"/>
  <c r="N54" i="4" s="1"/>
  <c r="M55" i="4"/>
  <c r="N55" i="4" s="1"/>
  <c r="M56" i="4"/>
  <c r="N56" i="4" s="1"/>
  <c r="M57" i="4"/>
  <c r="N57" i="4" s="1"/>
  <c r="M58" i="4"/>
  <c r="N58" i="4" s="1"/>
  <c r="M8" i="4"/>
  <c r="N8" i="4" s="1"/>
  <c r="AI8" i="4" l="1"/>
  <c r="AI10" i="4"/>
  <c r="AI9" i="4" l="1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7" i="4"/>
  <c r="X64" i="4" l="1"/>
  <c r="X74" i="4" s="1"/>
  <c r="B95" i="4" s="1"/>
  <c r="BG1" i="4" l="1"/>
  <c r="X8" i="4" l="1"/>
  <c r="AE24" i="4" l="1"/>
  <c r="AE43" i="4"/>
  <c r="AE32" i="4"/>
  <c r="AE36" i="4"/>
  <c r="AE9" i="4"/>
  <c r="AE46" i="4"/>
  <c r="AE60" i="4"/>
  <c r="AE57" i="4"/>
  <c r="AE29" i="4"/>
  <c r="AE33" i="4"/>
  <c r="AE45" i="4"/>
  <c r="AE49" i="4"/>
  <c r="AE53" i="4"/>
  <c r="AE58" i="4"/>
  <c r="AE10" i="4"/>
  <c r="AE61" i="4"/>
  <c r="AE65" i="4"/>
  <c r="AE69" i="4"/>
  <c r="AE26" i="4"/>
  <c r="AE14" i="4"/>
  <c r="AE18" i="4"/>
  <c r="AE22" i="4"/>
  <c r="AE42" i="4"/>
  <c r="AE30" i="4"/>
  <c r="AE34" i="4"/>
  <c r="AE38" i="4"/>
  <c r="AE51" i="4"/>
  <c r="AE55" i="4"/>
  <c r="AE47" i="4"/>
  <c r="AE27" i="4"/>
  <c r="AE15" i="4"/>
  <c r="AE20" i="4"/>
  <c r="AE71" i="4"/>
  <c r="AE28" i="4"/>
  <c r="AE35" i="4"/>
  <c r="AE16" i="4"/>
  <c r="AE8" i="4"/>
  <c r="AE48" i="4"/>
  <c r="AE11" i="4"/>
  <c r="AE64" i="4"/>
  <c r="AE73" i="4"/>
  <c r="AE52" i="4"/>
  <c r="AE13" i="4"/>
  <c r="AE68" i="4"/>
  <c r="AE56" i="4"/>
  <c r="AE25" i="4"/>
  <c r="AE59" i="4"/>
  <c r="AE19" i="4"/>
  <c r="AE72" i="4"/>
  <c r="AE7" i="4"/>
  <c r="AE41" i="4"/>
  <c r="AE66" i="4"/>
  <c r="AE67" i="4"/>
  <c r="AE23" i="4"/>
  <c r="AE21" i="4"/>
  <c r="AE44" i="4"/>
  <c r="AE70" i="4"/>
  <c r="AE37" i="4"/>
  <c r="AE50" i="4"/>
  <c r="AE40" i="4"/>
  <c r="AE12" i="4"/>
  <c r="AE62" i="4"/>
  <c r="AE63" i="4"/>
  <c r="AE31" i="4"/>
  <c r="AE17" i="4"/>
  <c r="AE54" i="4"/>
  <c r="AE39" i="4"/>
  <c r="X58" i="4"/>
  <c r="B91" i="4" l="1"/>
  <c r="AJ56" i="4"/>
  <c r="AJ57" i="4"/>
  <c r="AJ58" i="4"/>
  <c r="AJ54" i="4" l="1"/>
  <c r="AJ55" i="4"/>
  <c r="AJ50" i="4"/>
  <c r="AJ51" i="4"/>
  <c r="AJ52" i="4"/>
  <c r="AJ53" i="4"/>
  <c r="AJ36" i="4"/>
  <c r="AJ37" i="4"/>
  <c r="AJ38" i="4"/>
  <c r="AJ39" i="4"/>
  <c r="AJ44" i="4"/>
  <c r="AJ45" i="4"/>
  <c r="AJ46" i="4"/>
  <c r="AJ26" i="4" l="1"/>
  <c r="AJ27" i="4"/>
  <c r="AJ28" i="4"/>
  <c r="AJ29" i="4"/>
  <c r="AJ30" i="4"/>
  <c r="AJ31" i="4"/>
  <c r="AJ32" i="4"/>
  <c r="AJ33" i="4"/>
  <c r="AJ34" i="4"/>
  <c r="AJ35" i="4"/>
  <c r="AJ10" i="4" l="1"/>
  <c r="AJ11" i="4"/>
  <c r="AJ12" i="4"/>
  <c r="AJ13" i="4"/>
  <c r="AJ14" i="4"/>
  <c r="AJ15" i="4"/>
  <c r="AJ16" i="4"/>
  <c r="AJ17" i="4"/>
  <c r="AJ18" i="4"/>
  <c r="AJ19" i="4" l="1"/>
  <c r="AJ20" i="4"/>
  <c r="AJ21" i="4"/>
  <c r="AJ22" i="4"/>
  <c r="AJ23" i="4"/>
  <c r="AJ24" i="4"/>
  <c r="AJ25" i="4"/>
  <c r="N74" i="4" l="1"/>
  <c r="B90" i="4" s="1"/>
  <c r="AJ43" i="4" l="1"/>
  <c r="AJ42" i="4"/>
  <c r="AJ40" i="4"/>
  <c r="AJ41" i="4"/>
  <c r="AJ49" i="4"/>
  <c r="AJ47" i="4"/>
  <c r="AJ48" i="4"/>
  <c r="AJ9" i="4"/>
  <c r="AJ7" i="4"/>
  <c r="AJ8" i="4"/>
  <c r="AE74" i="4" l="1"/>
  <c r="AJ74" i="4"/>
  <c r="AQ74" i="4"/>
  <c r="B93" i="4" l="1"/>
  <c r="B94" i="4"/>
  <c r="B92" i="4"/>
  <c r="G74" i="4"/>
  <c r="B89" i="4" l="1"/>
  <c r="H77" i="4"/>
  <c r="AN74" i="4" l="1"/>
  <c r="R77" i="4"/>
  <c r="W58" i="4"/>
  <c r="AD74" i="4"/>
  <c r="F74" i="4"/>
  <c r="U74" i="4"/>
  <c r="AB74" i="4"/>
  <c r="K74" i="4"/>
  <c r="D74" i="4"/>
  <c r="U58" i="4"/>
  <c r="M74" i="4"/>
  <c r="AI74" i="4"/>
  <c r="W74" i="4"/>
  <c r="AP74" i="4"/>
</calcChain>
</file>

<file path=xl/sharedStrings.xml><?xml version="1.0" encoding="utf-8"?>
<sst xmlns="http://schemas.openxmlformats.org/spreadsheetml/2006/main" count="1291" uniqueCount="502">
  <si>
    <t>Übersicht Baustoffe aus Ökobaudat (nur GWP)</t>
  </si>
  <si>
    <t>Stahlprofile</t>
  </si>
  <si>
    <t>Aluprofile</t>
  </si>
  <si>
    <t>VSG Glas</t>
  </si>
  <si>
    <t>KVH</t>
  </si>
  <si>
    <t>Fi 3-Schicht</t>
  </si>
  <si>
    <t>Gabun Tipla</t>
  </si>
  <si>
    <t>MDF</t>
  </si>
  <si>
    <t>HDF</t>
  </si>
  <si>
    <t>Hobelware, Vollholz</t>
  </si>
  <si>
    <t>Plexiglas (Polycarbonat)</t>
  </si>
  <si>
    <t xml:space="preserve">MDF </t>
  </si>
  <si>
    <t xml:space="preserve">MDF beschichtet </t>
  </si>
  <si>
    <t>Steico LVL</t>
  </si>
  <si>
    <t>OSB</t>
  </si>
  <si>
    <t>Hobelware</t>
  </si>
  <si>
    <t>Sperrholz</t>
  </si>
  <si>
    <t>Spanplatte</t>
  </si>
  <si>
    <t>Holzliste</t>
  </si>
  <si>
    <t>MDF be.</t>
  </si>
  <si>
    <t>Spanplatte, be.</t>
  </si>
  <si>
    <t>mm</t>
  </si>
  <si>
    <t>↓Material</t>
  </si>
  <si>
    <t xml:space="preserve"> [m²]</t>
  </si>
  <si>
    <t>-</t>
  </si>
  <si>
    <t>Faktor</t>
  </si>
  <si>
    <t xml:space="preserve"> [kg]</t>
  </si>
  <si>
    <t>Stahl</t>
  </si>
  <si>
    <t>Alu</t>
  </si>
  <si>
    <t>Profil</t>
  </si>
  <si>
    <t>Blech</t>
  </si>
  <si>
    <t>mal so viel</t>
  </si>
  <si>
    <t>Platten</t>
  </si>
  <si>
    <t>505/205</t>
  </si>
  <si>
    <t>520/207</t>
  </si>
  <si>
    <t>250/125</t>
  </si>
  <si>
    <t>300/150</t>
  </si>
  <si>
    <t>280/207</t>
  </si>
  <si>
    <t>250/170</t>
  </si>
  <si>
    <t>252/172</t>
  </si>
  <si>
    <t>Holz</t>
  </si>
  <si>
    <t>Sperrholz Gabun</t>
  </si>
  <si>
    <t>Birke Multi</t>
  </si>
  <si>
    <t>Gabun Sperr.</t>
  </si>
  <si>
    <t>Schaumstoff_5cm</t>
  </si>
  <si>
    <t>Laminat (natursteinverband)</t>
  </si>
  <si>
    <t>keramische Fliesen (naturv.)</t>
  </si>
  <si>
    <t>Linoleum allg</t>
  </si>
  <si>
    <t>Linoleum Forbo</t>
  </si>
  <si>
    <t>Laminat</t>
  </si>
  <si>
    <t>keramische Fliesen</t>
  </si>
  <si>
    <t>Stoffe/Böden</t>
  </si>
  <si>
    <t>% am Ganzen</t>
  </si>
  <si>
    <t>PE_Noppenfolie</t>
  </si>
  <si>
    <t>PE_Folie 100my</t>
  </si>
  <si>
    <t>PE_Folie 1mm</t>
  </si>
  <si>
    <t>PVC 2mm</t>
  </si>
  <si>
    <t>Edel Blech</t>
  </si>
  <si>
    <t>Al Profil</t>
  </si>
  <si>
    <t>Al Blech</t>
  </si>
  <si>
    <t>Cu Blech</t>
  </si>
  <si>
    <t>312/210</t>
  </si>
  <si>
    <t>244/122</t>
  </si>
  <si>
    <t>310/153</t>
  </si>
  <si>
    <t>250/150</t>
  </si>
  <si>
    <t>220/122</t>
  </si>
  <si>
    <t>Fi 3-Schicht (Ökbau)</t>
  </si>
  <si>
    <t xml:space="preserve">Kunststofffolie 100my </t>
  </si>
  <si>
    <t>Latten</t>
  </si>
  <si>
    <t>Latten zert.</t>
  </si>
  <si>
    <t>Papphülsen [kg]</t>
  </si>
  <si>
    <t>Acrylwanne [kg]</t>
  </si>
  <si>
    <t>Fi 3-Schicht zert.</t>
  </si>
  <si>
    <t>Stahlwanne [m²]</t>
  </si>
  <si>
    <t>Sperrholz zert.</t>
  </si>
  <si>
    <t>Birke Multi zert.</t>
  </si>
  <si>
    <t>Texil Sonnenschutz</t>
  </si>
  <si>
    <t>Kraftpapier 120g</t>
  </si>
  <si>
    <t xml:space="preserve">Papiertapete bedr. </t>
  </si>
  <si>
    <t>Glasvlies Tapete</t>
  </si>
  <si>
    <t>Glasvlies_bedr.</t>
  </si>
  <si>
    <t>Kraftpapier 120g (OÖ)</t>
  </si>
  <si>
    <t>Vliestapete bedruckt + 0,016/m²</t>
  </si>
  <si>
    <t>Stoffe/Bodenbelag/Folien/Tapete</t>
  </si>
  <si>
    <t>Tanztepp. 2mm</t>
  </si>
  <si>
    <t>Tanztepp. 1,2mm</t>
  </si>
  <si>
    <t>Tanztepp. 1,7mm</t>
  </si>
  <si>
    <t>Malervlies</t>
  </si>
  <si>
    <t>Filzbelag 3mm, 400g/m²</t>
  </si>
  <si>
    <t>Tüll 50g BW</t>
  </si>
  <si>
    <t>Tüll 50g KF</t>
  </si>
  <si>
    <t>Tüll 100g BW</t>
  </si>
  <si>
    <t>Schl. Nessel 75g BW</t>
  </si>
  <si>
    <t>Schl. Nessel 75g KF</t>
  </si>
  <si>
    <t>Tüll 100g KF</t>
  </si>
  <si>
    <t>Nessel 300g BW</t>
  </si>
  <si>
    <t>Nessel 300g KF</t>
  </si>
  <si>
    <t>Shirting 220g BW</t>
  </si>
  <si>
    <t>Hori- Nessel 400g BW</t>
  </si>
  <si>
    <t>Velour 350g BW</t>
  </si>
  <si>
    <t>Velour 450g BW</t>
  </si>
  <si>
    <t>Velour 600g BW</t>
  </si>
  <si>
    <t>Proj.- Folie 0,35mm</t>
  </si>
  <si>
    <t>Filz 3mm (400g)</t>
  </si>
  <si>
    <t>Hori- Ne. 400g BW</t>
  </si>
  <si>
    <t>Schl. Ne. 75g BW</t>
  </si>
  <si>
    <t>Schl. Ne. 75g KF</t>
  </si>
  <si>
    <t>Dekomoll. 165g BW</t>
  </si>
  <si>
    <t>Mollton 300g BW</t>
  </si>
  <si>
    <t>Glasklarfolie 0,3mm</t>
  </si>
  <si>
    <t>Proj.Folie 0,35mm</t>
  </si>
  <si>
    <t>Alu, Cu</t>
  </si>
  <si>
    <t>Farben / etc.</t>
  </si>
  <si>
    <t>Künst. Zweig, 70cm mit Blatt [Stk]</t>
  </si>
  <si>
    <t>Farben/etc.</t>
  </si>
  <si>
    <t>Sonstiges</t>
  </si>
  <si>
    <t>Styropor 5x50x100cm [Stk]</t>
  </si>
  <si>
    <t>Styropor 20x50x100cm [Stk]</t>
  </si>
  <si>
    <t>Styroppor 30x50x100cm [Stk]</t>
  </si>
  <si>
    <t>Künst. Zweig B1, 70cm mit Blatt [Stk]</t>
  </si>
  <si>
    <t>verz. Blech</t>
  </si>
  <si>
    <t>Farben, etc.</t>
  </si>
  <si>
    <t>Europalette [Stk]</t>
  </si>
  <si>
    <t>Pulverbeschrichten [m²]</t>
  </si>
  <si>
    <t>Schrauben/Kleint. Satz [Stk]</t>
  </si>
  <si>
    <t>Pulverbeschichten [m²]</t>
  </si>
  <si>
    <t>PVC Rohr [kg]</t>
  </si>
  <si>
    <t>Stroh/Heu [kg]</t>
  </si>
  <si>
    <t>Tyvek 2506B</t>
  </si>
  <si>
    <t>Blähglas [kg]</t>
  </si>
  <si>
    <t>Blähton [kg]</t>
  </si>
  <si>
    <t>Perlit 0-3 [kg]</t>
  </si>
  <si>
    <t>Perlit 0-1 [kg]</t>
  </si>
  <si>
    <t>Kies 2/32 [kg]</t>
  </si>
  <si>
    <t>Bimskies [kg]</t>
  </si>
  <si>
    <t>Korkschrot [kg]</t>
  </si>
  <si>
    <t>Torf [m³]</t>
  </si>
  <si>
    <t>Lehm [m³]</t>
  </si>
  <si>
    <t>Sand 0/2 trocken [kg]</t>
  </si>
  <si>
    <t>Kalksteinsand trocken [kg]</t>
  </si>
  <si>
    <t>Sand 0/2 feucht [kg]</t>
  </si>
  <si>
    <t>Riggips 10mm [m²]</t>
  </si>
  <si>
    <t>Riggips 12,5mm [m²]</t>
  </si>
  <si>
    <t>Riggips 15mm [m²]</t>
  </si>
  <si>
    <t>Riggips 18mm [m²]</t>
  </si>
  <si>
    <t>Glasbaustein [m³]</t>
  </si>
  <si>
    <t>Promatec 15mm [m²]</t>
  </si>
  <si>
    <t>Steinwolle [m³]</t>
  </si>
  <si>
    <t>fertige Innentür [Stk]</t>
  </si>
  <si>
    <t>Sand 0/2 tr. [kg]</t>
  </si>
  <si>
    <t>Kalksteinsand tr. [kg]</t>
  </si>
  <si>
    <t>Bilanz erstellt von</t>
  </si>
  <si>
    <t>…..</t>
  </si>
  <si>
    <t>Rohriso. PE  12/15mm x 9mm [m]</t>
  </si>
  <si>
    <t>Rohriso. PE 18mm x 20mm [m]</t>
  </si>
  <si>
    <t>Rohriso. PE  22mm x 20mm [m]</t>
  </si>
  <si>
    <t>Rohriso. PE  28mm x 20mm [m]</t>
  </si>
  <si>
    <t>Rohriso. PE  60mm x 20mm [m]</t>
  </si>
  <si>
    <t>Rohriso. PE  114mm x 20mm [m]</t>
  </si>
  <si>
    <t>Rohriso. PE  114mm x 20mm [m)</t>
  </si>
  <si>
    <t>kg</t>
  </si>
  <si>
    <t>l (Dichte 1,6)</t>
  </si>
  <si>
    <t>l (Dichte 1,1)</t>
  </si>
  <si>
    <t>Acylfarbe [l]</t>
  </si>
  <si>
    <t>Fassadenfarbe [l]</t>
  </si>
  <si>
    <t>Disp. Innen [l]</t>
  </si>
  <si>
    <t>Lacke, H²O [l]</t>
  </si>
  <si>
    <t>Lacke, löse. [l]</t>
  </si>
  <si>
    <t>Parkettlack H²O [l]</t>
  </si>
  <si>
    <t>Metalllack, löse. [l]</t>
  </si>
  <si>
    <t>Kalkfarbe [kg]</t>
  </si>
  <si>
    <t>Gipsputz [kg]</t>
  </si>
  <si>
    <t>Kleber [kg]</t>
  </si>
  <si>
    <t>PE Schaum [kg]</t>
  </si>
  <si>
    <t>Gewebefüller [kg]</t>
  </si>
  <si>
    <t>Silicon [kg]</t>
  </si>
  <si>
    <t>GFK [kg]</t>
  </si>
  <si>
    <t>l (Dichte 1,4)</t>
  </si>
  <si>
    <t>l (Dichte 1,2)</t>
  </si>
  <si>
    <t>Henso Brands. [kg]</t>
  </si>
  <si>
    <t>[l], [kg]</t>
  </si>
  <si>
    <t>Styropdur 3x60x120cm [Stk]</t>
  </si>
  <si>
    <t>Styropdur 4x60x120cm [Stk]</t>
  </si>
  <si>
    <t>Styropdur 5x60x120cm [Stk]</t>
  </si>
  <si>
    <t>Styropdur 12x60x120cm [Stk]</t>
  </si>
  <si>
    <t>Hobelware zert.</t>
  </si>
  <si>
    <t>Benennung/ Bestellschein</t>
  </si>
  <si>
    <t>Holzwerkstoffe</t>
  </si>
  <si>
    <r>
      <t>Verteilung zu Gesamt CO</t>
    </r>
    <r>
      <rPr>
        <b/>
        <vertAlign val="subscript"/>
        <sz val="22"/>
        <color theme="1"/>
        <rFont val="Arial"/>
        <family val="2"/>
      </rPr>
      <t>2eq</t>
    </r>
    <r>
      <rPr>
        <b/>
        <sz val="22"/>
        <color theme="1"/>
        <rFont val="Arial"/>
        <family val="2"/>
      </rPr>
      <t xml:space="preserve"> nach Werkstoffarten [%]</t>
    </r>
  </si>
  <si>
    <t>freier Eintrag</t>
  </si>
  <si>
    <t>t [mm]</t>
  </si>
  <si>
    <t>B [mm]</t>
  </si>
  <si>
    <t>L [mm]</t>
  </si>
  <si>
    <t>Anzahl</t>
  </si>
  <si>
    <t>Glaswerkstoffe</t>
  </si>
  <si>
    <t>Sonstiges (etc., frei)</t>
  </si>
  <si>
    <t>VSG</t>
  </si>
  <si>
    <t>Plexi</t>
  </si>
  <si>
    <t>ESG</t>
  </si>
  <si>
    <t>Stahl / Edelstahl</t>
  </si>
  <si>
    <t>Alu / Kupfer</t>
  </si>
  <si>
    <t>Stoffe / Bodenbelag / Folien / Tapete</t>
  </si>
  <si>
    <t>Recy.
[%]</t>
  </si>
  <si>
    <t xml:space="preserve"> [m²], [kg],
[Stk] </t>
  </si>
  <si>
    <t>Recy.
Boni</t>
  </si>
  <si>
    <t>Korkschrot [kg] , Dichte 80kg/m³</t>
  </si>
  <si>
    <t>Hanfvlies 3mm</t>
  </si>
  <si>
    <t>Premiere:</t>
  </si>
  <si>
    <t>….</t>
  </si>
  <si>
    <t>Metalle</t>
  </si>
  <si>
    <t>Werkstoff</t>
  </si>
  <si>
    <t>Quelle</t>
  </si>
  <si>
    <t>Link</t>
  </si>
  <si>
    <t>Ökobaudat</t>
  </si>
  <si>
    <t xml:space="preserve">Stahlblech </t>
  </si>
  <si>
    <t xml:space="preserve">Alublech </t>
  </si>
  <si>
    <t xml:space="preserve">Sperrholz (ohne Gabun) </t>
  </si>
  <si>
    <t>Latten, Balkenschichtholz</t>
  </si>
  <si>
    <t xml:space="preserve">HDF </t>
  </si>
  <si>
    <t>Spanplatte, roh</t>
  </si>
  <si>
    <t xml:space="preserve">Spanplatte, bes. </t>
  </si>
  <si>
    <t>Farben</t>
  </si>
  <si>
    <t>Parkettlack H2O</t>
  </si>
  <si>
    <t>Lack (H2O) [l]</t>
  </si>
  <si>
    <t>bafa_Bund</t>
  </si>
  <si>
    <t>Leim, Klebstoffe [kg]</t>
  </si>
  <si>
    <t>Hensotherm Brandschutz [kg]</t>
  </si>
  <si>
    <t>Lacke (lösem) [l]</t>
  </si>
  <si>
    <t>Dispersionsfarbe Innen [l]</t>
  </si>
  <si>
    <t>verzinktes Bech</t>
  </si>
  <si>
    <t xml:space="preserve">Kupferblech </t>
  </si>
  <si>
    <t xml:space="preserve">Edelstahlblech </t>
  </si>
  <si>
    <t>Birke Multiplex</t>
  </si>
  <si>
    <t>allgemein zertifiziert</t>
  </si>
  <si>
    <t>gleich Dispersion</t>
  </si>
  <si>
    <t xml:space="preserve">Hanfvlies 3mm </t>
  </si>
  <si>
    <t xml:space="preserve">PE Noppenfolie  </t>
  </si>
  <si>
    <t>Kunststofffolie 1mm</t>
  </si>
  <si>
    <t>Textilsonnenschutz</t>
  </si>
  <si>
    <t>PVC  2 mm</t>
  </si>
  <si>
    <t>Forbo Infoblatt</t>
  </si>
  <si>
    <t xml:space="preserve">Linoleum </t>
  </si>
  <si>
    <t xml:space="preserve">Papier </t>
  </si>
  <si>
    <t xml:space="preserve">Stroh/Heu  </t>
  </si>
  <si>
    <t xml:space="preserve">Rohr PVC / kg </t>
  </si>
  <si>
    <t xml:space="preserve">Papphülsen, Karton </t>
  </si>
  <si>
    <t>https://oekobaudat.de/OEKOBAU.DAT/datasetdetail/process.xhtml?uuid=649fd5c6-2c2d-47d9-9a1a-a567673c9fd0&amp;version=20.23.050&amp;stock=OBD_2023_I&amp;lang=de</t>
  </si>
  <si>
    <t>Anmerkungen</t>
  </si>
  <si>
    <t>https://oekobaudat.de/OEKOBAU.DAT/datasetdetail/process.xhtml?uuid=9812f03c-2a15-40bf-9c10-05f6924a420f&amp;version=20.23.050&amp;stock=OBD_2023_I&amp;lang=de</t>
  </si>
  <si>
    <t>https://oekobaudat.de/OEKOBAU.DAT/datasetdetail/process.xhtml?uuid=bca0565e-ee92-4b32-939e-60c67e503390&amp;version=20.23.050&amp;stock=OBD_2023_I&amp;lang=de</t>
  </si>
  <si>
    <t>https://oekobaudat.de/OEKOBAU.DAT/datasetdetail/process.xhtml?uuid=38051c22-fbd1-4b0e-944a-ae348b8c7695&amp;version=20.19.120&amp;stock=OBD_2023_I&amp;lang=de</t>
  </si>
  <si>
    <t>EN 15804+A1</t>
  </si>
  <si>
    <t>EN 15804+A2</t>
  </si>
  <si>
    <t>https://oekobaudat.de/OEKOBAU.DAT/datasetdetail/process.xhtml?uuid=fdc99ab8-d843-44ec-a66c-92367d244321&amp;version=20.23.050&amp;stock=OBD_2023_I&amp;lang=de</t>
  </si>
  <si>
    <t>https://www.bafa.de/SharedDocs/Downloads/DE/Energie/eew_infoblatt_co2_faktoren_2023.pdf?__blob=publicationFile&amp;v=3</t>
  </si>
  <si>
    <t>https://oekobaudat.de/OEKOBAU.DAT/datasetdetail/process.xhtml?uuid=7aba3603-0689-4da5-8d24-fd92ae398d07&amp;version=00.00.032&amp;stock=OBD_2023_I&amp;lang=de</t>
  </si>
  <si>
    <t>https://oekobaudat.de/OEKOBAU.DAT/datasetdetail/process.xhtml?uuid=f0f13788-bc1b-44d4-9f37-082a6d22b432&amp;version=20.23.050&amp;stock=OBD_2023_I&amp;lang=de</t>
  </si>
  <si>
    <t>https://oekobaudat.de/OEKOBAU.DAT/datasetdetail/process.xhtml?uuid=539f5cd0-4e0a-4aae-87eb-e018dbebea4d&amp;version=20.23.050&amp;stock=OBD_2023_I&amp;lang=de</t>
  </si>
  <si>
    <t>https://oekobaudat.de/OEKOBAU.DAT/datasetdetail/process.xhtml?uuid=fd7496b3-e4d0-45f6-838b-4db5bc3a66e8&amp;version=20.23.050&amp;stock=OBD_2023_I&amp;lang=de</t>
  </si>
  <si>
    <t>https://oekobaudat.de/OEKOBAU.DAT/datasetdetail/process.xhtml?uuid=bc68f981-990f-4388-9b10-4868db56c7f5&amp;version=00.02.000&amp;stock=OBD_2023_I&amp;lang=de</t>
  </si>
  <si>
    <t>https://oekobaudat.de/OEKOBAU.DAT/datasetdetail/process.xhtml?uuid=511b2af7-f9b9-4e1f-8b9e-fd4ac548aa6c&amp;version=20.23.050&amp;stock=OBD_2023_I&amp;lang=de</t>
  </si>
  <si>
    <t>https://oekobaudat.de/OEKOBAU.DAT/datasetdetail/process.xhtml?uuid=f2e87b9c-45a7-4b6c-bd81-1abb81e061e1&amp;version=20.23.050&amp;stock=OBD_2023_I&amp;lang=de</t>
  </si>
  <si>
    <t>https://oekobaudat.de/OEKOBAU.DAT/datasetdetail/process.xhtml?uuid=cd8eedda-6de4-4249-9c1f-55f88231fe9c&amp;version=00.02.000&amp;stock=OBD_2023_I&amp;lang=de</t>
  </si>
  <si>
    <t>https://oekobaudat.de/OEKOBAU.DAT/datasetdetail/process.xhtml?uuid=aab0ed28-e5b0-43d6-a932-4cdc4770c518&amp;version=01.00.025&amp;stock=OBD_2023_I&amp;lang=de</t>
  </si>
  <si>
    <t xml:space="preserve">Bade/- DW Stahl - Email </t>
  </si>
  <si>
    <t xml:space="preserve">Bade/- Duschwanne acyl </t>
  </si>
  <si>
    <t xml:space="preserve">Styrodur (XPS) </t>
  </si>
  <si>
    <t>Styrppor (EPS)</t>
  </si>
  <si>
    <t xml:space="preserve">ESG </t>
  </si>
  <si>
    <t>https://oekobaudat.de/OEKOBAU.DAT/datasetdetail/process.xhtml?uuid=d03450fd-9438-43f7-9ee8-45faa63b1333&amp;version=20.23.050&amp;stock=OBD_2023_I&amp;lang=de</t>
  </si>
  <si>
    <t>https://oekobaudat.de/OEKOBAU.DAT/datasetdetail/process.xhtml?uuid=504c013a-3746-42e4-a44a-dd1100f14898&amp;version=00.03.000&amp;stock=OBD_2023_I&amp;lang=en</t>
  </si>
  <si>
    <t>https://oekobaudat.de/OEKOBAU.DAT/datasetdetail/process.xhtml?uuid=f31a93c2-0132-4508-916d-14579f636fb8&amp;version=20.23.050&amp;stock=OBD_2023_I&amp;lang=de</t>
  </si>
  <si>
    <t>https://oekobaudat.de/OEKOBAU.DAT/datasetdetail/process.xhtml?uuid=5a4cd709-d5a4-40ba-9557-d7a546bb4ce0&amp;version=20.23.050&amp;stock=OBD_2023_I&amp;lang=de</t>
  </si>
  <si>
    <t>https://oekobaudat.de/OEKOBAU.DAT/datasetdetail/process.xhtml?uuid=3ec35876-5628-4749-a50c-f96e02a7e09e&amp;version=20.23.050&amp;stock=OBD_2023_I&amp;lang=de</t>
  </si>
  <si>
    <t>https://oekobaudat.de/OEKOBAU.DAT/datasetdetail/process.xhtml?uuid=b2a5f872-5e24-461c-a6e4-88ef88ad7c8c&amp;version=20.23.050&amp;stock=OBD_2023_I&amp;lang=de</t>
  </si>
  <si>
    <t>DIN</t>
  </si>
  <si>
    <t>https://oekobaudat.de/OEKOBAU.DAT/datasetdetail/process.xhtml?uuid=f8e81ff6-1886-482e-9a78-7b1246a8c8f9&amp;version=20.23.050&amp;stock=OBD_2023_I&amp;lang=de</t>
  </si>
  <si>
    <t>https://oekobaudat.de/OEKOBAU.DAT/datasetdetail/process.xhtml?uuid=fa802cb7-a64d-48b3-b928-0f9976420d37&amp;version=20.23.050&amp;stock=OBD_2023_I&amp;lang=de</t>
  </si>
  <si>
    <t>https://oekobaudat.de/OEKOBAU.DAT/datasetdetail/process.xhtml?uuid=fb68a5d1-82eb-4e36-b5bd-8db0f3ee7a6d&amp;version=20.23.050&amp;stock=OBD_2023_I&amp;lang=de</t>
  </si>
  <si>
    <t>PE- Hartschaum (Rohrisolierung)</t>
  </si>
  <si>
    <t>PE- Schaum [kg]</t>
  </si>
  <si>
    <t>https://oekobaudat.de/OEKOBAU.DAT/datasetdetail/process.xhtml?uuid=5030f4d2-b8ae-4a72-9c76-e21b0a7d9089&amp;version=20.23.050&amp;stock=OBD_2023_I&amp;lang=de</t>
  </si>
  <si>
    <t>https://oekobaudat.de/OEKOBAU.DAT/datasetdetail/process.xhtml?uuid=c3d7aef9-38a6-4d2a-a77f-2eee25461482&amp;version=20.23.050&amp;stock=OBD_2023_I&amp;lang=de</t>
  </si>
  <si>
    <t>https://oekobaudat.de/OEKOBAU.DAT/datasetdetail/process.xhtml?uuid=788de5d9-a671-4cd6-9e86-760bb5203ec1&amp;version=20.23.050&amp;stock=OBD_2023_I&amp;lang=de</t>
  </si>
  <si>
    <t>https://oekobaudat.de/OEKOBAU.DAT/datasetdetail/process.xhtml?uuid=3511337e-eca7-487b-b185-a819a4b238ed&amp;version=20.23.050&amp;stock=OBD_2023_I&amp;lang=de</t>
  </si>
  <si>
    <t>https://oekobaudat.de/OEKOBAU.DAT/datasetdetail/process.xhtml?uuid=0dbca1ff-d043-408f-9511-6aeddf8e5f70&amp;version=20.23.050&amp;stock=OBD_2023_I&amp;lang=de</t>
  </si>
  <si>
    <t>https://oekobaudat.de/OEKOBAU.DAT/datasetdetail/process.xhtml?uuid=4c569188-c899-44da-8843-523c2c741efe&amp;version=20.23.050&amp;stock=OBD_2023_I&amp;lang=de</t>
  </si>
  <si>
    <t>1,12kg/m² entspricht ca. 1mm</t>
  </si>
  <si>
    <t>errechnet aus 1mm  Folie</t>
  </si>
  <si>
    <t>https://oekobaudat.de/OEKOBAU.DAT/datasetdetail/process.xhtml?uuid=41e09ab7-0e73-4303-84fd-97cb0809db02&amp;version=00.04.000&amp;stock=OBD_2023_I&amp;lang=de</t>
  </si>
  <si>
    <t>abgeleitet aus Platte 120mm</t>
  </si>
  <si>
    <t>https://oekobaudat.de/OEKOBAU.DAT/datasetdetail/process.xhtml?uuid=757297f1-9325-4df4-af51-96510be76bf3&amp;version=00.02.000&amp;stock=OBD_2023_I&amp;lang=de</t>
  </si>
  <si>
    <t>https://oekobaudat.de/OEKOBAU.DAT/datasetdetail/process.xhtml?uuid=6505a4d0-df9a-4f7f-8a10-fa4ef36629ad&amp;version=20.23.050&amp;stock=OBD_2023_I&amp;lang=de</t>
  </si>
  <si>
    <t>umgerechnet aus m³</t>
  </si>
  <si>
    <t>https://oekobaudat.de/OEKOBAU.DAT/datasetdetail/process.xhtml?uuid=31b178fb-3403-4997-8d16-d59843d54bcd&amp;version=20.23.050&amp;stock=OBD_2023_I&amp;lang=de</t>
  </si>
  <si>
    <t>https://oekobaudat.de/OEKOBAU.DAT/datasetdetail/process.xhtml?uuid=8633a241-2785-4389-a646-1032c5b5506e&amp;version=00.04.000&amp;stock=OBD_2023_I&amp;lang=de</t>
  </si>
  <si>
    <t>in kg 
(20-30kg / Wanne)</t>
  </si>
  <si>
    <t>https://oekobaudat.de/OEKOBAU.DAT/datasetdetail/process.xhtml?uuid=03f8e9cd-16ee-4ece-93bc-b68441d34afe&amp;version=20.23.050&amp;stock=OBD_2023_I&amp;lang=de</t>
  </si>
  <si>
    <t>https://oekobaudat.de/OEKOBAU.DAT/datasetdetail/process.xhtml?uuid=49ff9df1-d12d-48f6-a391-0d72d695ffcf&amp;version=20.23.050&amp;stock=OBD_2023_I&amp;lang=de</t>
  </si>
  <si>
    <t>Vliestapete  (Glasvlies)</t>
  </si>
  <si>
    <t xml:space="preserve">plus Schätzung Druck </t>
  </si>
  <si>
    <t xml:space="preserve">Papiertapete bedruckt </t>
  </si>
  <si>
    <t>https://oekobaudat.de/OEKOBAU.DAT/datasetdetail/process.xhtml?uuid=c1d62b9b-d4bb-4220-b5b5-d078d527f457&amp;version=20.23.050&amp;stock=OBD_2023_I&amp;lang=de</t>
  </si>
  <si>
    <t>im m³, Annahme : Dichte 80kg/m³</t>
  </si>
  <si>
    <t>https://oekobaudat.de/OEKOBAU.DAT/datasetdetail/process.xhtml?uuid=8125026b-602d-47d5-9087-7470c457d10a&amp;version=20.23.050&amp;stock=OBD_2023_I&amp;lang=de</t>
  </si>
  <si>
    <t>https://oekobaudat.de/OEKOBAU.DAT/datasetdetail/process.xhtml?uuid=2aff655f-5c9b-4d40-8c14-11b366aba6c9&amp;version=20.23.050&amp;stock=OBD_2023_I&amp;lang=de</t>
  </si>
  <si>
    <t>https://oekobaudat.de/OEKOBAU.DAT/datasetdetail/process.xhtml?uuid=cc0d7baa-755a-4a4a-baf3-4fe53d68a041&amp;version=00.02.000&amp;stock=OBD_2023_I&amp;lang=de</t>
  </si>
  <si>
    <t>Angabe in 1000kg
/1000</t>
  </si>
  <si>
    <t>https://oekobaudat.de/OEKOBAU.DAT/datasetdetail/process.xhtml?uuid=6d3a545c-07b1-4d65-8fa9-2574dca3f8d9&amp;version=20.23.050&amp;stock=OBD_2023_I&amp;lang=de</t>
  </si>
  <si>
    <t>https://oekobaudat.de/OEKOBAU.DAT/datasetdetail/process.xhtml?uuid=6b1052ed-f1f0-4f35-919b-3884df8da950&amp;version=20.23.050&amp;stock=OBD_2023_I&amp;lang=de</t>
  </si>
  <si>
    <t>https://oekobaudat.de/OEKOBAU.DAT/datasetdetail/process.xhtml?uuid=07d95427-572c-413c-ab1a-ef5e991c69ef&amp;version=20.23.050&amp;stock=OBD_2023_I&amp;lang=de</t>
  </si>
  <si>
    <t>https://oekobaudat.de/OEKOBAU.DAT/datasetdetail/process.xhtml?uuid=e9cee0e5-e898-45dc-8431-a3ce91acb787&amp;version=20.23.050&amp;stock=OBD_2023_I&amp;lang=de</t>
  </si>
  <si>
    <t>https://oekobaudat.de/OEKOBAU.DAT/datasetdetail/process.xhtml?uuid=d5df3d3b-abfa-4ba9-9ec0-60e7fe21b72a&amp;version=20.23.050&amp;stock=OBD_2023_I&amp;lang=de</t>
  </si>
  <si>
    <t>https://oekobaudat.de/OEKOBAU.DAT/datasetdetail/process.xhtml?uuid=03df95b7-c807-461d-a163-56a98528d8e8&amp;version=20.23.050&amp;stock=OBD_2023_I&amp;lang=de</t>
  </si>
  <si>
    <t>https://oekobaudat.de/OEKOBAU.DAT/datasetdetail/process.xhtml?uuid=9eae2fed-dba0-4641-b1cc-fd2cc65f2016&amp;version=20.23.050&amp;stock=OBD_2023_I&amp;lang=de</t>
  </si>
  <si>
    <t>https://oekobaudat.de/OEKOBAU.DAT/datasetdetail/process.xhtml?uuid=3d4d8e16-a0cc-4bfd-b23e-c19e219ea837&amp;version=00.02.000&amp;stock=OBD_2023_I&amp;lang=en</t>
  </si>
  <si>
    <t>https://oekobaudat.de/OEKOBAU.DAT/datasetdetail/process.xhtml?uuid=1d5bba40-a703-4d90-83fd-15593f5936b4&amp;version=20.23.050&amp;stock=OBD_2023_I&amp;lang=de</t>
  </si>
  <si>
    <t>https://oekobaudat.de/OEKOBAU.DAT/datasetdetail/process.xhtml?uuid=42ec47a7-c7f9-4107-b8f9-163d1f3e080f&amp;version=00.00.026&amp;stock=OBD_2023_I&amp;lang=de</t>
  </si>
  <si>
    <t>https://oekobaudat.de/OEKOBAU.DAT/datasetdetail/process.xhtml?uuid=13802b31-b7b5-4f39-b4d1-63625fdf7181&amp;version=00.00.023&amp;stock=OBD_2023_I&amp;lang=de</t>
  </si>
  <si>
    <t>https://oekobaudat.de/OEKOBAU.DAT/datasetdetail/process.xhtml?uuid=43525be8-408f-43ee-8455-6c3853916740&amp;version=00.00.023&amp;stock=OBD_2023_I&amp;lang=de</t>
  </si>
  <si>
    <t>https://oekobaudat.de/OEKOBAU.DAT/datasetdetail/process.xhtml?uuid=08fae34a-2af4-464f-bd38-c5c5477607d5&amp;version=00.00.024&amp;stock=OBD_2023_I&amp;lang=de</t>
  </si>
  <si>
    <t>https://oekobaudat.de/OEKOBAU.DAT/datasetdetail/process.xhtml?uuid=1f2d6e42-9ffc-421d-990d-555eee4a7529&amp;version=20.19.120&amp;stock=OBD_2023_I&amp;lang=de</t>
  </si>
  <si>
    <t>https://oekobaudat.de/OEKOBAU.DAT/datasetdetail/process.xhtml?uuid=eca9691f-06d7-48a7-94a9-ea808e2d67e8&amp;version=00.07.000&amp;stock=OBD_2023_I&amp;lang=de</t>
  </si>
  <si>
    <t>https://oekobaudat.de/OEKOBAU.DAT/datasetdetail/process.xhtml?uuid=fb5594ce-cbe4-430a-9707-cdcd09f3ab95&amp;version=00.02.000&amp;stock=OBD_2023_I&amp;lang=de</t>
  </si>
  <si>
    <t>https://oekobaudat.de/OEKOBAU.DAT/datasetdetail/process.xhtml?uuid=89ea46fe-ab76-4857-8b91-d04241b2194e&amp;version=00.00.026&amp;stock=OBD_2023_I&amp;lang=de</t>
  </si>
  <si>
    <t>https://oekobaudat.de/OEKOBAU.DAT/datasetdetail/process.xhtml?uuid=d3dbba95-2921-4fa5-9b20-32f37c6c0793&amp;version=00.04.000&amp;stock=OBD_2023_I&amp;lang=de</t>
  </si>
  <si>
    <t>https://oekobaudat.de/OEKOBAU.DAT/datasetdetail/process.xhtml?uuid=0edfee35-a09c-4494-bdfc-bba1edb0855f&amp;version=00.00.020&amp;stock=OBD_2023_I&amp;lang=de</t>
  </si>
  <si>
    <t>https://oekobaudat.de/OEKOBAU.DAT/datasetdetail/process.xhtml?uuid=25916dd9-945d-4099-8fa3-b8fd965f1e96&amp;version=00.01.000&amp;stock=OBD_2023_I&amp;lang=de</t>
  </si>
  <si>
    <t>https://oekobaudat.de/OEKOBAU.DAT/datasetdetail/process.xhtml?uuid=c1bb7f07-9f98-4fcc-9ad8-ec9426b65ddf&amp;version=00.02.000&amp;stock=OBD_2023_I&amp;lang=de</t>
  </si>
  <si>
    <t>https://oekobaudat.de/OEKOBAU.DAT/datasetdetail/process.xhtml?uuid=021f7662-e284-41c1-96b4-d238554d2e47&amp;version=00.02.000&amp;stock=OBD_2023_I&amp;lang=de</t>
  </si>
  <si>
    <t>https://oekobaudat.de/OEKOBAU.DAT/datasetdetail/process.xhtml?uuid=83be43f7-6ab2-4b99-b7b3-b856501e9221&amp;version=00.05.000&amp;stock=OBD_2023_I&amp;lang=de</t>
  </si>
  <si>
    <t>https://oekobaudat.de/OEKOBAU.DAT/datasetdetail/process.xhtml?uuid=f63ac879-fa7d-4f91-813e-e816cbdf1927&amp;version=00.00.025&amp;stock=OBD_2023_I&amp;lang=de</t>
  </si>
  <si>
    <t>Werte siehe Sperrholz</t>
  </si>
  <si>
    <t>https://oekobaudat.de/OEKOBAU.DAT/datasetdetail/process.xhtml?uuid=9f150bd4-fee0-49fe-9e09-c07ad90fe492&amp;version=00.00.021&amp;stock=OBD_2023_I&amp;lang=de</t>
  </si>
  <si>
    <t>Laubschnittholz</t>
  </si>
  <si>
    <t>https://oekobaudat.de/OEKOBAU.DAT/datasetdetail/process.xhtml?uuid=596f1878-75cf-4cd4-a510-003a67094dd7&amp;version=00.00.027&amp;stock=OBD_2023_I&amp;lang=de</t>
  </si>
  <si>
    <t>https://www.goclimate.de/glossar/emissionen/textilindustrie/</t>
  </si>
  <si>
    <t>Herleitung Kunstfaser 50g</t>
  </si>
  <si>
    <t>Herleitung Baumwolle 50g</t>
  </si>
  <si>
    <t>Baumwollstoff allgemein</t>
  </si>
  <si>
    <t>Kunstfaserstoff allgemein</t>
  </si>
  <si>
    <t>Herleitung Kunstfaser 300g</t>
  </si>
  <si>
    <t>Herleitung Kunstfaser 750g</t>
  </si>
  <si>
    <t>Herleitung Kunstfaser 100g</t>
  </si>
  <si>
    <t>Herleitung Baumwolle 100g</t>
  </si>
  <si>
    <t>Herleitung Baumwolle 75g</t>
  </si>
  <si>
    <t>Herleitung Baumwolle 300g</t>
  </si>
  <si>
    <t>Herleitung Baumwolle 220g</t>
  </si>
  <si>
    <t>Herleitung Baumwolle 400g</t>
  </si>
  <si>
    <t>Herleitung Baumwolle 600g</t>
  </si>
  <si>
    <t>Herleitung Baumwolle 450g</t>
  </si>
  <si>
    <t>Herleitung Baumwolle 350g</t>
  </si>
  <si>
    <t>Herleitung Baumwolle 165g</t>
  </si>
  <si>
    <t>PVC 2mm runtergerechnet auf 0,3mm</t>
  </si>
  <si>
    <t>PVC 2mm runtergerechnet auf 0,35mm</t>
  </si>
  <si>
    <t>hergeleitet aus 200my Folie + Brandschutz</t>
  </si>
  <si>
    <t>https://www.ditex-kreislaufwirtschaft.de/publikationen/</t>
  </si>
  <si>
    <t>Annahme:
-ohne A1, da nicht wiederaufgeforstet
- A2 * 10 (da 10mal längerer Transportweg)
- ohne D</t>
  </si>
  <si>
    <t>https://www.paletten-holzkisten-kaufen.de/paletten-und-verpackungen-aus-holz/</t>
  </si>
  <si>
    <t>Internet</t>
  </si>
  <si>
    <t>https://oekobaudat.de/OEKOBAU.DAT/datasetdetail/process.xhtml?uuid=3f617412-e411-4b33-b81f-27e1ec0a6545&amp;version=20.23.050&amp;stock=OBD_2023_I&amp;lang=de</t>
  </si>
  <si>
    <t>https://oekobaudat.de/OEKOBAU.DAT/datasetdetail/process.xhtml?uuid=de899441-c205-4d7d-81db-89366a4fa01a&amp;version=20.23.050&amp;stock=OBD_2023_I&amp;lang=de</t>
  </si>
  <si>
    <t>mehrschichtiges Nadelvlies 1,4kg/m²</t>
  </si>
  <si>
    <t>https://forbo.blob.core.windows.net/forbodocuments/1120531/Forbo_Flyer_Marmoleum-CO2-Vergleich_NUR-Marmoleum.pdf</t>
  </si>
  <si>
    <t>https://www.natursteinverband.de/fileadmin/user_upload/Nachhaltigkeitsstudie/Bodenbel%C3%A4ge/Studie-Nachhaltigkeit-Bodenbelag-online_B.pdf</t>
  </si>
  <si>
    <t>https://oekobaudat.de/OEKOBAU.DAT/datasetdetail/process.xhtml?uuid=eee26d67-c05d-4c1c-8502-0e42c91f37fc&amp;version=20.23.050&amp;stock=OBD_2023_I&amp;lang=de</t>
  </si>
  <si>
    <t>Kautschuk-Dichtmasse</t>
  </si>
  <si>
    <t>Gewebefüller 1047 [kg]</t>
  </si>
  <si>
    <t>2x aufgetragen m²</t>
  </si>
  <si>
    <t>Metalllack lösem. [l]</t>
  </si>
  <si>
    <t>über Dichte / 1000 in kg</t>
  </si>
  <si>
    <t>https://www.zhaw.ch/storage/lsfm/institute-zentren/iunr/oekobilanzierung/gplus-2016-lca-torf.pdf</t>
  </si>
  <si>
    <t>https://www.oekobaudat.de/OEKOBAU.DAT/datasetdetail/process.xhtml?lang=de&amp;uuid=b9c775be-d100-4d35-bdf3-c5964e655692&amp;version=20.19.120</t>
  </si>
  <si>
    <t>Schrauben/ Kleinteile Satz</t>
  </si>
  <si>
    <t>100 Schrauben M10x80= 5kg = 18kg CO2 + Kleinteile Scharniere etc. geschätzt
= Gesamtpaket = 100kgCO2</t>
  </si>
  <si>
    <t>pro qm</t>
  </si>
  <si>
    <t>pro qm für 9mm Laminat</t>
  </si>
  <si>
    <t>Stoffe / Bodenbeläge / Folien</t>
  </si>
  <si>
    <t>Schüttung / Sand</t>
  </si>
  <si>
    <t>Dichte: ca. 35kg/m³
bei 5 cm Dicke=&gt;1,75 kg/m²</t>
  </si>
  <si>
    <t>https://oekobaudat.de/OEKOBAU.DAT/datasetdetail/process.xhtml?uuid=9b7f821b-e6db-450b-b23e-e41f1feab9e0&amp;version=00.00.014&amp;stock=OBD_2023_I&amp;lang=de</t>
  </si>
  <si>
    <t>https://www.woolmark.fr/globalassets/_06-new-woolmark/_industry/research/factsheets/de/2021/woolmark_greenhouse_gas_emissions_4pp_de.pdf</t>
  </si>
  <si>
    <t xml:space="preserve">laut Seite 1 Wollpulli: 3kgCo2
entspricht 700g bzw. 1,5m², demnach 4,3kg Co2 / kg </t>
  </si>
  <si>
    <t>Internet und 
Anfrage bei Filzfabrik Fulda</t>
  </si>
  <si>
    <t>Filz Fulda Rex 800g/m²</t>
  </si>
  <si>
    <t>Filz Fulda Rex 800g</t>
  </si>
  <si>
    <t>Kraftpapier 120g + 0,016/m² für Druck</t>
  </si>
  <si>
    <t>https://www.ditex-kreislaufwirtschaft.de/app/download/9157701814/DiTex-Materialband_LCA_Bettw%C3%A4sche_ifeu.pdf?t=1672656675</t>
  </si>
  <si>
    <r>
      <t xml:space="preserve">Bafa (Rohbaumwollgewebe):
11kg/Co2 /kg
-T-Shirt Bilanz: 220g 50% von 11kg, wären 25 kg Co2 / Kg 
- Werte aus Ditex Studie Bettwäschegarnitur (50% Polyester, 50% BW) bis Transport: für 1200g 28,5kg/CO2, davon 4kg Polyester und 2kg BW=&gt; reine Baumwole: 26,5kg Co2/1200g=&gt; 22kg Co2/kg
</t>
    </r>
    <r>
      <rPr>
        <b/>
        <sz val="11"/>
        <color theme="9"/>
        <rFont val="Calibri"/>
        <family val="2"/>
        <scheme val="minor"/>
      </rPr>
      <t>=&gt; genommen Mittelwert 19kg CO2 / kg
Flammschutz nicht extra berücksichtig, noch schlechtere Werte zu erwarten</t>
    </r>
  </si>
  <si>
    <t>allgemeine Vorgehensweise bei Holz:  Bonus aus A1 nur wenn zertifiziertes Holz, sonst nicht gewertet, da Bäume nicht wiederaufgeforstet (Verfahren nach Absprache mit Fraunhofer Institut); Gabun Holz ohne A1, bei Transport A2 * Faktor 10 für 10mal längeren Transportweg, Bonus D Recykling je nach Quote Recycling (Einstellen in CO2 Rechner)</t>
  </si>
  <si>
    <t>Polyurethan  Schaumstoff</t>
  </si>
  <si>
    <r>
      <t xml:space="preserve">Werte aus Ditex Studie Bettwäschegarnitur (50% Polyester, 50% BW) bis Transport: für 1200g 28,5kg/CO2, davon 4kg Polyester und 2kg BW=&gt; 100% Polyester: 30,5kg Co2/1200g=&gt; 25kg Co2/kg
</t>
    </r>
    <r>
      <rPr>
        <b/>
        <sz val="11"/>
        <color theme="1"/>
        <rFont val="Calibri"/>
        <family val="2"/>
        <scheme val="minor"/>
      </rPr>
      <t>Flammschutz nicht extra berücksichtig, noch schlechtere Werte zu erwarten</t>
    </r>
  </si>
  <si>
    <r>
      <t>[kgCo</t>
    </r>
    <r>
      <rPr>
        <b/>
        <vertAlign val="subscript"/>
        <sz val="14"/>
        <color theme="1"/>
        <rFont val="Arial"/>
        <family val="2"/>
      </rPr>
      <t>2</t>
    </r>
    <r>
      <rPr>
        <b/>
        <sz val="14"/>
        <color theme="1"/>
        <rFont val="Arial"/>
        <family val="2"/>
      </rPr>
      <t>]</t>
    </r>
  </si>
  <si>
    <t>Höhe [m]</t>
  </si>
  <si>
    <t>Breite [m]</t>
  </si>
  <si>
    <t>Tiefe [m]</t>
  </si>
  <si>
    <t>1 Ballen Mollton 300g/m²</t>
  </si>
  <si>
    <r>
      <t>Gesamt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[kg)</t>
    </r>
  </si>
  <si>
    <t>Vergleiche</t>
  </si>
  <si>
    <t>Mollton 300g/m²</t>
  </si>
  <si>
    <t>Mollton 220g/m²</t>
  </si>
  <si>
    <t>Bodentuch 500g bemalt + bemalt Dispersion (250ml/m²)</t>
  </si>
  <si>
    <t>Stückzahl</t>
  </si>
  <si>
    <t>sehr hohe Werte, im Nov. Kommt allgemeine EPD zu Glas, evtl. anders</t>
  </si>
  <si>
    <t>Exolon GP ECO</t>
  </si>
  <si>
    <t>Exolon GP ECOplus</t>
  </si>
  <si>
    <t xml:space="preserve"> Exolon GP ECO</t>
  </si>
  <si>
    <t>Grundinfo aus Ökobaudat</t>
  </si>
  <si>
    <t>abgeleitet aus Werte Polycarbonat, Mail vom Hersteller Exolon, 09.10.023</t>
  </si>
  <si>
    <t>Die Vorkette ist in Kategorie A1 verfasst (A1: Raw Material): 3.42 kg CO2 per kg auf insgesamt 5.48 kg CO2 = 62 %
Exolon GP ECOplus wird produziert auf Basis von eine Biocirculäre Rohstoff, welche 71% weniger CO2 generiert. Das resultiert in eine Ersparung von 71% CO2 bei die Herstellung des Granulats = 71% von 3.42 kg CO2 = eine Einsparung 2.43 CO2 pro kg Material</t>
  </si>
  <si>
    <t>Die Vorkette ist in Kategorie A1 verfasst (A1: Raw Material): 3.42 kg CO2 per kg auf insgesamt 5.48 kg CO2 = 62 %
Exolon GP ECO enthält mindestens 40% Mahlgutanteil aus unsere eigene Produktion, Unsere eigene Produktion generiert 0.651 kg CO2 ; weil es sich um Mahlgut von Platten handelt, belaste ich in meine Berechnung dieses Mahlgut mit dieser Belastung. Das resultiert in 40% Mahlgut an 0.651 kg CO2 und 60% Neuware an 3.42 kg CO2 = 2.31 kg CO2 : eine Einsparung von 1.11 kg CO2 pro kg Material</t>
  </si>
  <si>
    <t>Exo. GP ECOplus</t>
  </si>
  <si>
    <r>
      <t>Ausgewählte Beispiele C0</t>
    </r>
    <r>
      <rPr>
        <b/>
        <vertAlign val="subscript"/>
        <sz val="13"/>
        <color theme="1"/>
        <rFont val="Calibri"/>
        <family val="2"/>
        <scheme val="minor"/>
      </rPr>
      <t>2</t>
    </r>
    <r>
      <rPr>
        <b/>
        <sz val="13"/>
        <color theme="1"/>
        <rFont val="Calibri"/>
        <family val="2"/>
        <scheme val="minor"/>
      </rPr>
      <t xml:space="preserve">eq Werte Dekorationsbau, Stand: 24.11.2023
</t>
    </r>
    <r>
      <rPr>
        <sz val="13"/>
        <color theme="1"/>
        <rFont val="Calibri"/>
        <family val="2"/>
        <scheme val="minor"/>
      </rPr>
      <t>(alle Dekorationsteile sind parallel auch auf Kosten und Aufbauzeit zu prüfen)</t>
    </r>
  </si>
  <si>
    <t xml:space="preserve">Vergleich Holzwände 
Lattenrahmen + </t>
  </si>
  <si>
    <t>Kosten ca.
Stand Ok23</t>
  </si>
  <si>
    <t>Latten zertifiziert,  mit 5mm Pappel Sperrholz, zertifiziert + bemalt Dispersion (200ml/m²)</t>
  </si>
  <si>
    <t>Latten nicht zertifiziert, mit 5mm Pappel Sperrholz, nicht zertifiziert + bemalt Dispersion (200ml/m²)</t>
  </si>
  <si>
    <t>Latten zertifiziert, mit 5mm Gabun Sperrholz + bemalt Dispersion (200ml/m²)</t>
  </si>
  <si>
    <t>Latten zertifiziert, mit 5mm  Pappel Sperrholz, zertifiziert + Nessel 300g/m²</t>
  </si>
  <si>
    <t>Latten zertifiziert, mit 5mm  Pappel Sperrholz zertifiziert + Nessel 220g/m²</t>
  </si>
  <si>
    <t>Latten zertifiziert, bespannt mit Mollton 300g/m²</t>
  </si>
  <si>
    <t>Latten, zertifiziert, bespannt mit Mollton 220g/m²</t>
  </si>
  <si>
    <t>Latten zertifiziert, Wand 5mm Pappel Sperrholz, zertifiziert + bemalt Dispersion (200ml/m²)</t>
  </si>
  <si>
    <t>Latten nicht zertifiziert, Wand 5mm Pappel Sperrholz, nicht zertifiziert + bemalt Dispersion (200ml/m²)</t>
  </si>
  <si>
    <t>Latten zertifiziert, Wand 5mm Pappel Sperrholz 5mm, zertifiziert + Nessel 300g/m²</t>
  </si>
  <si>
    <t>verschiedene Bodenbeläge</t>
  </si>
  <si>
    <t>Tanzteppich 2mm Vario 2.0</t>
  </si>
  <si>
    <t>Tanzteppich 1,2mm Vario Classic</t>
  </si>
  <si>
    <t>PVC 2mm (Durchschnittsdicke)</t>
  </si>
  <si>
    <t>Messeteppich 1250g/m²</t>
  </si>
  <si>
    <t>normler Teppich (1400g/m²)</t>
  </si>
  <si>
    <t>18mm Birke Multiplex zertifiziert, + bemalt Lack H²O (400ml/m²)</t>
  </si>
  <si>
    <t>19mm Fi/Ta bemalt zertifiziert, + bemalt Lack H²O(400ml/m²)</t>
  </si>
  <si>
    <t>18mm Birke Multiplex nicht zertifiziert, + bemalt Lack H²O (400ml/m²)</t>
  </si>
  <si>
    <t>19mm Fi/Ta bemalt nicht zertifiziert, + bemalt Lack H²O(400ml/m²)</t>
  </si>
  <si>
    <t>Aushänge, Folien</t>
  </si>
  <si>
    <t>Samt 600g/m²</t>
  </si>
  <si>
    <t>Stoff (Kunstfaser) 300g/m²</t>
  </si>
  <si>
    <t>Projektionsfolie 0,35mm</t>
  </si>
  <si>
    <t>PE Folie100 ym</t>
  </si>
  <si>
    <t>PE Noppenfolie</t>
  </si>
  <si>
    <t>Aushang 20m x 8,8m, Mollton 300g/m²</t>
  </si>
  <si>
    <t>Plexiglasscheibe 3,05m x 2,05m, Dicke 6mm</t>
  </si>
  <si>
    <t>Verbundsicherheitsglas (VSG), 3,05m x 2,05m, Dicke 6mm</t>
  </si>
  <si>
    <t>Einscheibensicherheitsglas (ESG), 3,05m x 2,05m, Dicke 6mm</t>
  </si>
  <si>
    <t>Styropor [m³]</t>
  </si>
  <si>
    <t>Styrodur [m³]</t>
  </si>
  <si>
    <t>Schaumstoff 5cm dick, [m²]</t>
  </si>
  <si>
    <t>Dispersionsfarbe Innen, [l]</t>
  </si>
  <si>
    <r>
      <t>Lack (H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0) [l]</t>
    </r>
  </si>
  <si>
    <t>Lack (lösemittel) [l]</t>
  </si>
  <si>
    <t>Metalllack (lösemittel) [l]</t>
  </si>
  <si>
    <t>Stahl pro kg</t>
  </si>
  <si>
    <t>Alu pro kg</t>
  </si>
  <si>
    <t>Stahlrahmen Stütze HOAC Zarge, 3m hoch</t>
  </si>
  <si>
    <t>Alurahmen Stütze HOAC Zarge, 3m hoch</t>
  </si>
  <si>
    <t>Zargen Profil HOAC 140mm, pro Meter 3,5kg</t>
  </si>
  <si>
    <t>Jahresverbrauch Durchschittsbürger Deutschland
https://de.statista.com/statistik/daten/studie/1275275/umfrage/treibhausgasbilanz-pro-person/</t>
  </si>
  <si>
    <t>Flug Frankfurt/Main nach New York, Economy, Linie, einfacher Flug, pro Person, 
Quellle: https://www.atmosfair.de/de/kompensieren/flug/</t>
  </si>
  <si>
    <t>Benutzung SVV durchschnittlich pro Jahr, Annahme 20.000km/Jahr, 
Quelle: https://de.statista.com/infografik/19843/jaehrliche-co2-emissionen-von-pkw-im-vergleich/</t>
  </si>
  <si>
    <t>Forbo Eternal PVC</t>
  </si>
  <si>
    <t>Bodent. 450g BW</t>
  </si>
  <si>
    <t>Bodentuch 450g BW</t>
  </si>
  <si>
    <t>Mollton 200g BW</t>
  </si>
  <si>
    <t>Wooleserge 150 B1</t>
  </si>
  <si>
    <t>Dekomollton 165g BW</t>
  </si>
  <si>
    <t>Herleitung Baumwolle 200g</t>
  </si>
  <si>
    <t>https://impactco2.fr/habillement/pullenlaine</t>
  </si>
  <si>
    <t>hergeleitet aus PVC 2mm</t>
  </si>
  <si>
    <t>hergeleitet aus PVC 2mm, runtergerechnet auf 1,7mm</t>
  </si>
  <si>
    <t>hergeleitet aus PVC 2mm, runtergerechnet auf 1,2mm</t>
  </si>
  <si>
    <t>https://forbo.blob.core.windows.net/forbodocuments/269438/Forbo_Eternal_EPD_202309.pdf</t>
  </si>
  <si>
    <t>Forbo EPD</t>
  </si>
  <si>
    <t>Quellenverzeichnis, Stand 12.12.2023</t>
  </si>
  <si>
    <t>Bonus D Recycling, je nach Eingabe in entsprechendes Feld im CO2 Rechner</t>
  </si>
  <si>
    <t>Herleitung Wollpulli 650g/m², 1:1</t>
  </si>
  <si>
    <r>
      <t>CO</t>
    </r>
    <r>
      <rPr>
        <b/>
        <vertAlign val="subscript"/>
        <sz val="22"/>
        <color theme="1"/>
        <rFont val="Arial"/>
        <family val="2"/>
      </rPr>
      <t>2e</t>
    </r>
    <r>
      <rPr>
        <b/>
        <sz val="22"/>
        <color theme="1"/>
        <rFont val="Arial"/>
        <family val="2"/>
      </rPr>
      <t xml:space="preserve"> - Bilanz für Produktion "..." (GWP)</t>
    </r>
  </si>
  <si>
    <r>
      <t>Gesamt CO</t>
    </r>
    <r>
      <rPr>
        <b/>
        <vertAlign val="subscript"/>
        <sz val="22"/>
        <color theme="1"/>
        <rFont val="Arial"/>
        <family val="2"/>
      </rPr>
      <t>2e</t>
    </r>
    <r>
      <rPr>
        <b/>
        <sz val="22"/>
        <color theme="1"/>
        <rFont val="Arial"/>
        <family val="2"/>
      </rPr>
      <t xml:space="preserve"> [kg]
der Produktion</t>
    </r>
  </si>
  <si>
    <r>
      <t>Vergleich Flüge Frankfurt/Main nach New York, Economy, Linienflug (1534kg CO</t>
    </r>
    <r>
      <rPr>
        <vertAlign val="subscript"/>
        <sz val="18"/>
        <color theme="1"/>
        <rFont val="Arial"/>
        <family val="2"/>
      </rPr>
      <t>2e</t>
    </r>
    <r>
      <rPr>
        <sz val="18"/>
        <color theme="1"/>
        <rFont val="Arial"/>
        <family val="2"/>
      </rPr>
      <t>; Stand 2023 www.atmosfair.de)</t>
    </r>
  </si>
  <si>
    <t>Teppich 1400g/m²</t>
  </si>
  <si>
    <t>Kunstrasen 2400g/m²</t>
  </si>
  <si>
    <t>aus PE Noppenfolie (1,2kg/m²) runtergerechnet auf 2,4kg/m²</t>
  </si>
  <si>
    <t>Es wurden soweit vorhanden sowohl die Werte A1-A3 (Herstellung) als auch die Werte C1-C4 (Entsorgung) zusammengefasst, GHG Scope 31. und 3.5</t>
  </si>
  <si>
    <t>gem. Angaben aus Basisangabe gerechnet</t>
  </si>
  <si>
    <t xml:space="preserve">Der Rechner wurde nach bestem Wissen erstellt und erhebt keinen Anspruch auf Vollständigkeit. Auch gibt es keine Gewähr auf Richtigkeit der Daten. Die benutzen Daten sind im Quellenanhang hinterlegt. </t>
  </si>
  <si>
    <t>keine Gewähr auf Richtigkeit der Angaben, Quellen siehe Extrablatt</t>
  </si>
  <si>
    <t>Copyright: Rechner erstellt, K.Omlor, Konstruktionsabteilung Schaubühne Berlin</t>
  </si>
  <si>
    <r>
      <t>DECO2  - Rechner CO</t>
    </r>
    <r>
      <rPr>
        <b/>
        <vertAlign val="subscript"/>
        <sz val="20"/>
        <color theme="1"/>
        <rFont val="Arial"/>
        <family val="2"/>
      </rPr>
      <t>2</t>
    </r>
    <r>
      <rPr>
        <b/>
        <sz val="20"/>
        <color theme="1"/>
        <rFont val="Arial"/>
        <family val="2"/>
      </rPr>
      <t xml:space="preserve"> für Material im Dekorationsbau</t>
    </r>
  </si>
  <si>
    <t>Stand: 25.09.2024</t>
  </si>
  <si>
    <t>Teppich 750g/m²</t>
  </si>
  <si>
    <t>Teppich 300g/m²</t>
  </si>
  <si>
    <t>HPL</t>
  </si>
  <si>
    <t>https://oekobaudat.de/OEKOBAU.DAT/datasetdetail/process.xhtml?uuid=457c1f80-8ca9-451d-a552-36479fc8113c&amp;version=00.02.000&amp;stock=OBD_2023_I&amp;lang=de</t>
  </si>
  <si>
    <t>Polystyrol Dämmplatten (XPS)</t>
  </si>
  <si>
    <t>https://oekobaudat.de/OEKOBAU.DAT/datasetdetail/process.xhtml?uuid=37f50a3e-5445-4bce-8eda-98f01dba441f&amp;version=20.23.050&amp;stock=OBD_2023_I&amp;lang=de</t>
  </si>
  <si>
    <t>Teppichboden (1400g/m²)</t>
  </si>
  <si>
    <t>Teppichboden (750g/m²)</t>
  </si>
  <si>
    <t>Teppichboden (300g/m²)</t>
  </si>
  <si>
    <t>abgeleitet nach Gewicht aus mehrschichtiges Nadelvlies 1,4kg/m²</t>
  </si>
  <si>
    <t>HPL 0,8mm</t>
  </si>
  <si>
    <t>Polystyrol (XPS)</t>
  </si>
  <si>
    <t>Stand: 25.05.2025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</si>
</sst>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"/>
    <numFmt numFmtId="167" formatCode="#,##0.000"/>
    <numFmt numFmtId="168" formatCode="#,##0.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8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b/>
      <vertAlign val="subscript"/>
      <sz val="22"/>
      <color theme="1"/>
      <name val="Arial"/>
      <family val="2"/>
    </font>
    <font>
      <b/>
      <sz val="14"/>
      <name val="Arial"/>
      <family val="2"/>
    </font>
    <font>
      <i/>
      <sz val="18"/>
      <color theme="1"/>
      <name val="Arial"/>
      <family val="2"/>
    </font>
    <font>
      <b/>
      <sz val="22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vertAlign val="subscript"/>
      <sz val="14"/>
      <color theme="1"/>
      <name val="Arial"/>
      <family val="2"/>
    </font>
    <font>
      <b/>
      <vertAlign val="sub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vertAlign val="subscript"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8"/>
      <color theme="1"/>
      <name val="Arial"/>
      <family val="2"/>
    </font>
    <font>
      <sz val="16"/>
      <color theme="1"/>
      <name val="Arial"/>
      <family val="2"/>
    </font>
    <font>
      <b/>
      <vertAlign val="subscript"/>
      <sz val="2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4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0" fillId="2" borderId="5" xfId="0" applyFill="1" applyBorder="1"/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1" fillId="2" borderId="7" xfId="0" applyFont="1" applyFill="1" applyBorder="1"/>
    <xf numFmtId="0" fontId="1" fillId="0" borderId="8" xfId="0" applyFont="1" applyBorder="1"/>
    <xf numFmtId="0" fontId="0" fillId="0" borderId="8" xfId="0" applyFill="1" applyBorder="1"/>
    <xf numFmtId="0" fontId="0" fillId="0" borderId="8" xfId="0" applyBorder="1" applyAlignment="1">
      <alignment horizontal="left" vertical="top"/>
    </xf>
    <xf numFmtId="0" fontId="1" fillId="0" borderId="9" xfId="0" applyFont="1" applyBorder="1"/>
    <xf numFmtId="0" fontId="2" fillId="0" borderId="8" xfId="0" applyFont="1" applyBorder="1"/>
    <xf numFmtId="0" fontId="0" fillId="2" borderId="8" xfId="0" applyFill="1" applyBorder="1"/>
    <xf numFmtId="0" fontId="1" fillId="4" borderId="4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4" xfId="0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6" fillId="2" borderId="7" xfId="0" applyFont="1" applyFill="1" applyBorder="1"/>
    <xf numFmtId="0" fontId="6" fillId="4" borderId="4" xfId="0" applyFont="1" applyFill="1" applyBorder="1"/>
    <xf numFmtId="0" fontId="1" fillId="4" borderId="8" xfId="0" applyFont="1" applyFill="1" applyBorder="1" applyAlignment="1">
      <alignment horizontal="right" vertical="center"/>
    </xf>
    <xf numFmtId="0" fontId="0" fillId="0" borderId="0" xfId="0" applyAlignment="1"/>
    <xf numFmtId="3" fontId="0" fillId="0" borderId="6" xfId="0" applyNumberFormat="1" applyBorder="1"/>
    <xf numFmtId="0" fontId="0" fillId="0" borderId="0" xfId="0" applyBorder="1"/>
    <xf numFmtId="0" fontId="1" fillId="0" borderId="0" xfId="0" applyFont="1" applyBorder="1"/>
    <xf numFmtId="0" fontId="7" fillId="0" borderId="0" xfId="0" applyFont="1" applyBorder="1"/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0" fontId="0" fillId="4" borderId="8" xfId="0" applyFont="1" applyFill="1" applyBorder="1"/>
    <xf numFmtId="0" fontId="0" fillId="4" borderId="4" xfId="0" applyFont="1" applyFill="1" applyBorder="1"/>
    <xf numFmtId="0" fontId="0" fillId="0" borderId="32" xfId="0" applyBorder="1"/>
    <xf numFmtId="11" fontId="0" fillId="0" borderId="0" xfId="0" applyNumberFormat="1" applyBorder="1"/>
    <xf numFmtId="0" fontId="0" fillId="0" borderId="10" xfId="0" applyBorder="1"/>
    <xf numFmtId="0" fontId="0" fillId="0" borderId="38" xfId="0" applyBorder="1"/>
    <xf numFmtId="0" fontId="11" fillId="0" borderId="0" xfId="0" applyFont="1" applyFill="1" applyAlignment="1" applyProtection="1">
      <alignment vertical="center"/>
    </xf>
    <xf numFmtId="0" fontId="12" fillId="0" borderId="0" xfId="0" applyFont="1" applyProtection="1"/>
    <xf numFmtId="0" fontId="12" fillId="0" borderId="0" xfId="0" applyFont="1" applyBorder="1" applyProtection="1"/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3" fillId="0" borderId="0" xfId="0" applyFont="1" applyProtection="1"/>
    <xf numFmtId="0" fontId="12" fillId="0" borderId="0" xfId="0" applyFont="1" applyFill="1" applyProtection="1"/>
    <xf numFmtId="0" fontId="11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" fillId="0" borderId="6" xfId="0" applyFont="1" applyBorder="1"/>
    <xf numFmtId="2" fontId="0" fillId="0" borderId="8" xfId="0" applyNumberFormat="1" applyBorder="1"/>
    <xf numFmtId="2" fontId="1" fillId="4" borderId="4" xfId="0" applyNumberFormat="1" applyFont="1" applyFill="1" applyBorder="1"/>
    <xf numFmtId="2" fontId="0" fillId="0" borderId="6" xfId="0" applyNumberFormat="1" applyBorder="1"/>
    <xf numFmtId="165" fontId="0" fillId="0" borderId="0" xfId="0" applyNumberFormat="1"/>
    <xf numFmtId="167" fontId="0" fillId="0" borderId="8" xfId="0" applyNumberFormat="1" applyBorder="1"/>
    <xf numFmtId="0" fontId="0" fillId="0" borderId="39" xfId="0" applyBorder="1"/>
    <xf numFmtId="0" fontId="0" fillId="0" borderId="4" xfId="0" applyBorder="1"/>
    <xf numFmtId="0" fontId="1" fillId="4" borderId="3" xfId="0" applyFont="1" applyFill="1" applyBorder="1"/>
    <xf numFmtId="0" fontId="0" fillId="0" borderId="6" xfId="0" applyBorder="1" applyAlignment="1">
      <alignment horizontal="left"/>
    </xf>
    <xf numFmtId="0" fontId="3" fillId="0" borderId="6" xfId="0" applyFont="1" applyBorder="1"/>
    <xf numFmtId="0" fontId="0" fillId="0" borderId="8" xfId="0" applyBorder="1" applyAlignment="1">
      <alignment horizontal="left"/>
    </xf>
    <xf numFmtId="0" fontId="7" fillId="0" borderId="8" xfId="0" applyFont="1" applyFill="1" applyBorder="1"/>
    <xf numFmtId="0" fontId="1" fillId="2" borderId="3" xfId="0" applyFont="1" applyFill="1" applyBorder="1"/>
    <xf numFmtId="0" fontId="0" fillId="4" borderId="8" xfId="0" applyFill="1" applyBorder="1"/>
    <xf numFmtId="0" fontId="0" fillId="4" borderId="6" xfId="0" applyFill="1" applyBorder="1"/>
    <xf numFmtId="165" fontId="1" fillId="0" borderId="8" xfId="0" applyNumberFormat="1" applyFont="1" applyBorder="1"/>
    <xf numFmtId="2" fontId="0" fillId="0" borderId="10" xfId="0" applyNumberFormat="1" applyBorder="1"/>
    <xf numFmtId="2" fontId="1" fillId="0" borderId="8" xfId="0" applyNumberFormat="1" applyFont="1" applyBorder="1"/>
    <xf numFmtId="0" fontId="0" fillId="0" borderId="6" xfId="0" applyFill="1" applyBorder="1"/>
    <xf numFmtId="0" fontId="0" fillId="0" borderId="6" xfId="0" applyFill="1" applyBorder="1" applyAlignment="1">
      <alignment horizontal="left"/>
    </xf>
    <xf numFmtId="0" fontId="1" fillId="0" borderId="6" xfId="0" applyFont="1" applyFill="1" applyBorder="1"/>
    <xf numFmtId="0" fontId="0" fillId="0" borderId="4" xfId="0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4" borderId="4" xfId="0" applyFont="1" applyFill="1" applyBorder="1" applyAlignment="1">
      <alignment horizontal="right" vertical="center"/>
    </xf>
    <xf numFmtId="0" fontId="1" fillId="0" borderId="8" xfId="0" applyFont="1" applyFill="1" applyBorder="1"/>
    <xf numFmtId="0" fontId="14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2" fillId="0" borderId="0" xfId="0" applyFont="1" applyProtection="1">
      <protection hidden="1"/>
    </xf>
    <xf numFmtId="1" fontId="12" fillId="0" borderId="0" xfId="0" applyNumberFormat="1" applyFont="1" applyProtection="1">
      <protection hidden="1"/>
    </xf>
    <xf numFmtId="2" fontId="1" fillId="4" borderId="8" xfId="0" applyNumberFormat="1" applyFont="1" applyFill="1" applyBorder="1"/>
    <xf numFmtId="0" fontId="17" fillId="0" borderId="0" xfId="0" applyFont="1"/>
    <xf numFmtId="0" fontId="17" fillId="0" borderId="8" xfId="0" applyNumberFormat="1" applyFont="1" applyFill="1" applyBorder="1" applyAlignment="1">
      <alignment wrapText="1"/>
    </xf>
    <xf numFmtId="0" fontId="17" fillId="0" borderId="8" xfId="0" applyFont="1" applyFill="1" applyBorder="1"/>
    <xf numFmtId="2" fontId="0" fillId="0" borderId="8" xfId="0" applyNumberFormat="1" applyFill="1" applyBorder="1"/>
    <xf numFmtId="2" fontId="0" fillId="0" borderId="6" xfId="0" applyNumberFormat="1" applyFill="1" applyBorder="1"/>
    <xf numFmtId="2" fontId="1" fillId="0" borderId="8" xfId="0" applyNumberFormat="1" applyFont="1" applyFill="1" applyBorder="1"/>
    <xf numFmtId="2" fontId="0" fillId="0" borderId="0" xfId="0" applyNumberFormat="1" applyFill="1"/>
    <xf numFmtId="0" fontId="1" fillId="4" borderId="6" xfId="0" applyFont="1" applyFill="1" applyBorder="1"/>
    <xf numFmtId="0" fontId="1" fillId="2" borderId="9" xfId="0" applyFont="1" applyFill="1" applyBorder="1"/>
    <xf numFmtId="0" fontId="1" fillId="2" borderId="38" xfId="0" applyFont="1" applyFill="1" applyBorder="1"/>
    <xf numFmtId="0" fontId="2" fillId="0" borderId="6" xfId="0" applyFont="1" applyBorder="1"/>
    <xf numFmtId="0" fontId="0" fillId="0" borderId="41" xfId="0" applyBorder="1"/>
    <xf numFmtId="0" fontId="0" fillId="4" borderId="7" xfId="0" applyFill="1" applyBorder="1"/>
    <xf numFmtId="0" fontId="0" fillId="0" borderId="7" xfId="0" applyBorder="1"/>
    <xf numFmtId="0" fontId="0" fillId="0" borderId="2" xfId="0" applyBorder="1"/>
    <xf numFmtId="0" fontId="1" fillId="4" borderId="6" xfId="0" applyFont="1" applyFill="1" applyBorder="1" applyAlignment="1">
      <alignment horizontal="left"/>
    </xf>
    <xf numFmtId="0" fontId="0" fillId="0" borderId="10" xfId="0" applyFill="1" applyBorder="1"/>
    <xf numFmtId="0" fontId="0" fillId="0" borderId="0" xfId="0" applyFill="1"/>
    <xf numFmtId="0" fontId="0" fillId="0" borderId="7" xfId="0" applyFill="1" applyBorder="1"/>
    <xf numFmtId="0" fontId="0" fillId="4" borderId="0" xfId="0" applyFill="1"/>
    <xf numFmtId="0" fontId="1" fillId="0" borderId="0" xfId="0" applyFont="1" applyFill="1"/>
    <xf numFmtId="0" fontId="13" fillId="0" borderId="0" xfId="0" applyFont="1" applyBorder="1" applyProtection="1"/>
    <xf numFmtId="0" fontId="14" fillId="0" borderId="6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vertical="top"/>
      <protection hidden="1"/>
    </xf>
    <xf numFmtId="0" fontId="18" fillId="0" borderId="30" xfId="0" applyFont="1" applyFill="1" applyBorder="1" applyAlignment="1" applyProtection="1">
      <alignment vertical="center" wrapText="1"/>
    </xf>
    <xf numFmtId="0" fontId="18" fillId="0" borderId="24" xfId="0" applyFont="1" applyFill="1" applyBorder="1" applyAlignment="1" applyProtection="1">
      <alignment vertical="center" wrapText="1"/>
    </xf>
    <xf numFmtId="0" fontId="15" fillId="0" borderId="46" xfId="0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35" xfId="0" applyFont="1" applyBorder="1" applyAlignment="1" applyProtection="1">
      <alignment horizontal="center"/>
      <protection locked="0"/>
    </xf>
    <xf numFmtId="1" fontId="12" fillId="0" borderId="0" xfId="0" applyNumberFormat="1" applyFont="1" applyProtection="1"/>
    <xf numFmtId="0" fontId="1" fillId="2" borderId="8" xfId="0" applyFont="1" applyFill="1" applyBorder="1"/>
    <xf numFmtId="2" fontId="0" fillId="0" borderId="4" xfId="0" applyNumberFormat="1" applyBorder="1" applyAlignment="1">
      <alignment horizontal="center" vertical="center"/>
    </xf>
    <xf numFmtId="0" fontId="9" fillId="7" borderId="22" xfId="0" applyFont="1" applyFill="1" applyBorder="1" applyAlignment="1" applyProtection="1">
      <alignment horizontal="center" vertical="center" wrapText="1"/>
    </xf>
    <xf numFmtId="0" fontId="14" fillId="7" borderId="27" xfId="0" applyFont="1" applyFill="1" applyBorder="1" applyAlignment="1" applyProtection="1">
      <alignment horizontal="center" vertical="center"/>
    </xf>
    <xf numFmtId="0" fontId="14" fillId="7" borderId="23" xfId="0" applyFont="1" applyFill="1" applyBorder="1" applyAlignment="1" applyProtection="1">
      <alignment horizontal="center" vertical="center"/>
    </xf>
    <xf numFmtId="0" fontId="9" fillId="7" borderId="25" xfId="0" applyFont="1" applyFill="1" applyBorder="1" applyAlignment="1" applyProtection="1">
      <alignment horizontal="center" vertical="center"/>
    </xf>
    <xf numFmtId="0" fontId="14" fillId="7" borderId="29" xfId="0" applyFont="1" applyFill="1" applyBorder="1" applyAlignment="1" applyProtection="1">
      <alignment horizontal="center" vertical="center"/>
    </xf>
    <xf numFmtId="0" fontId="9" fillId="7" borderId="40" xfId="0" applyFont="1" applyFill="1" applyBorder="1" applyAlignment="1" applyProtection="1">
      <alignment horizontal="center" vertical="center" wrapText="1"/>
    </xf>
    <xf numFmtId="0" fontId="14" fillId="7" borderId="18" xfId="0" applyFont="1" applyFill="1" applyBorder="1" applyAlignment="1" applyProtection="1">
      <alignment horizontal="center" vertical="center"/>
    </xf>
    <xf numFmtId="0" fontId="14" fillId="7" borderId="45" xfId="0" applyFont="1" applyFill="1" applyBorder="1" applyAlignment="1" applyProtection="1">
      <alignment horizontal="center" vertical="center"/>
    </xf>
    <xf numFmtId="0" fontId="14" fillId="7" borderId="10" xfId="0" applyFont="1" applyFill="1" applyBorder="1" applyAlignment="1" applyProtection="1">
      <alignment horizontal="center"/>
    </xf>
    <xf numFmtId="164" fontId="9" fillId="7" borderId="44" xfId="0" applyNumberFormat="1" applyFont="1" applyFill="1" applyBorder="1" applyAlignment="1" applyProtection="1">
      <alignment horizontal="right"/>
    </xf>
    <xf numFmtId="164" fontId="9" fillId="7" borderId="12" xfId="0" applyNumberFormat="1" applyFont="1" applyFill="1" applyBorder="1" applyAlignment="1" applyProtection="1">
      <alignment horizontal="right"/>
    </xf>
    <xf numFmtId="0" fontId="14" fillId="7" borderId="36" xfId="0" applyFont="1" applyFill="1" applyBorder="1" applyAlignment="1" applyProtection="1">
      <alignment horizontal="center"/>
    </xf>
    <xf numFmtId="164" fontId="9" fillId="7" borderId="19" xfId="0" applyNumberFormat="1" applyFont="1" applyFill="1" applyBorder="1" applyAlignment="1" applyProtection="1">
      <alignment horizontal="right"/>
    </xf>
    <xf numFmtId="164" fontId="9" fillId="7" borderId="0" xfId="0" applyNumberFormat="1" applyFont="1" applyFill="1" applyBorder="1" applyAlignment="1" applyProtection="1">
      <alignment horizontal="right"/>
    </xf>
    <xf numFmtId="164" fontId="8" fillId="5" borderId="30" xfId="0" applyNumberFormat="1" applyFont="1" applyFill="1" applyBorder="1" applyAlignment="1" applyProtection="1">
      <alignment horizontal="right" vertical="center"/>
    </xf>
    <xf numFmtId="0" fontId="14" fillId="6" borderId="8" xfId="0" applyFont="1" applyFill="1" applyBorder="1" applyAlignment="1" applyProtection="1">
      <alignment horizontal="center"/>
      <protection locked="0"/>
    </xf>
    <xf numFmtId="0" fontId="14" fillId="6" borderId="17" xfId="0" applyFont="1" applyFill="1" applyBorder="1" applyAlignment="1" applyProtection="1">
      <alignment horizontal="center"/>
      <protection locked="0"/>
    </xf>
    <xf numFmtId="0" fontId="15" fillId="6" borderId="16" xfId="0" applyFont="1" applyFill="1" applyBorder="1" applyAlignment="1" applyProtection="1">
      <alignment horizontal="center"/>
      <protection locked="0"/>
    </xf>
    <xf numFmtId="0" fontId="15" fillId="6" borderId="35" xfId="0" applyFont="1" applyFill="1" applyBorder="1" applyAlignment="1" applyProtection="1">
      <alignment horizontal="center"/>
      <protection locked="0"/>
    </xf>
    <xf numFmtId="1" fontId="9" fillId="7" borderId="33" xfId="0" applyNumberFormat="1" applyFont="1" applyFill="1" applyBorder="1" applyAlignment="1" applyProtection="1">
      <alignment vertical="center"/>
    </xf>
    <xf numFmtId="1" fontId="9" fillId="7" borderId="20" xfId="0" applyNumberFormat="1" applyFont="1" applyFill="1" applyBorder="1" applyAlignment="1" applyProtection="1">
      <alignment vertical="center"/>
    </xf>
    <xf numFmtId="1" fontId="9" fillId="7" borderId="40" xfId="0" applyNumberFormat="1" applyFont="1" applyFill="1" applyBorder="1" applyAlignment="1" applyProtection="1">
      <alignment vertical="center"/>
    </xf>
    <xf numFmtId="1" fontId="9" fillId="7" borderId="21" xfId="0" applyNumberFormat="1" applyFont="1" applyFill="1" applyBorder="1" applyAlignment="1" applyProtection="1">
      <alignment vertical="center"/>
    </xf>
    <xf numFmtId="0" fontId="9" fillId="7" borderId="30" xfId="0" applyFont="1" applyFill="1" applyBorder="1" applyAlignment="1" applyProtection="1">
      <alignment horizontal="center" vertical="center"/>
    </xf>
    <xf numFmtId="1" fontId="14" fillId="7" borderId="42" xfId="0" applyNumberFormat="1" applyFont="1" applyFill="1" applyBorder="1" applyAlignment="1" applyProtection="1">
      <alignment horizontal="center" vertical="center"/>
    </xf>
    <xf numFmtId="1" fontId="9" fillId="7" borderId="11" xfId="0" applyNumberFormat="1" applyFont="1" applyFill="1" applyBorder="1" applyAlignment="1" applyProtection="1">
      <alignment horizontal="right" vertical="center"/>
    </xf>
    <xf numFmtId="1" fontId="9" fillId="7" borderId="30" xfId="0" applyNumberFormat="1" applyFont="1" applyFill="1" applyBorder="1" applyAlignment="1" applyProtection="1">
      <alignment horizontal="right" vertical="center"/>
    </xf>
    <xf numFmtId="0" fontId="14" fillId="7" borderId="24" xfId="0" applyFont="1" applyFill="1" applyBorder="1" applyProtection="1"/>
    <xf numFmtId="1" fontId="14" fillId="7" borderId="31" xfId="0" applyNumberFormat="1" applyFont="1" applyFill="1" applyBorder="1" applyAlignment="1" applyProtection="1">
      <alignment horizontal="center" vertical="center"/>
    </xf>
    <xf numFmtId="1" fontId="9" fillId="7" borderId="24" xfId="0" applyNumberFormat="1" applyFont="1" applyFill="1" applyBorder="1" applyAlignment="1" applyProtection="1">
      <alignment horizontal="right" vertical="center"/>
    </xf>
    <xf numFmtId="0" fontId="14" fillId="7" borderId="24" xfId="0" applyFont="1" applyFill="1" applyBorder="1" applyAlignment="1" applyProtection="1">
      <alignment horizontal="center" vertical="center"/>
    </xf>
    <xf numFmtId="1" fontId="14" fillId="7" borderId="20" xfId="0" applyNumberFormat="1" applyFont="1" applyFill="1" applyBorder="1" applyAlignment="1" applyProtection="1">
      <alignment horizontal="center" vertical="center"/>
    </xf>
    <xf numFmtId="1" fontId="14" fillId="7" borderId="21" xfId="0" applyNumberFormat="1" applyFont="1" applyFill="1" applyBorder="1" applyAlignment="1" applyProtection="1">
      <alignment horizontal="center" vertical="center"/>
    </xf>
    <xf numFmtId="0" fontId="14" fillId="7" borderId="24" xfId="0" applyFont="1" applyFill="1" applyBorder="1" applyAlignment="1" applyProtection="1">
      <alignment horizontal="center" vertical="center"/>
    </xf>
    <xf numFmtId="0" fontId="14" fillId="7" borderId="17" xfId="0" applyFont="1" applyFill="1" applyBorder="1" applyAlignment="1" applyProtection="1">
      <alignment horizontal="center" vertical="center"/>
    </xf>
    <xf numFmtId="0" fontId="9" fillId="7" borderId="51" xfId="0" applyFont="1" applyFill="1" applyBorder="1" applyAlignment="1" applyProtection="1">
      <alignment horizontal="center" vertical="center"/>
    </xf>
    <xf numFmtId="0" fontId="14" fillId="7" borderId="23" xfId="0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right" vertical="center"/>
    </xf>
    <xf numFmtId="0" fontId="6" fillId="9" borderId="2" xfId="0" applyFont="1" applyFill="1" applyBorder="1"/>
    <xf numFmtId="0" fontId="14" fillId="7" borderId="0" xfId="0" applyFont="1" applyFill="1" applyBorder="1" applyAlignment="1" applyProtection="1">
      <alignment horizontal="center"/>
    </xf>
    <xf numFmtId="0" fontId="14" fillId="7" borderId="6" xfId="0" applyFont="1" applyFill="1" applyBorder="1" applyAlignment="1" applyProtection="1">
      <alignment horizontal="center"/>
    </xf>
    <xf numFmtId="0" fontId="14" fillId="10" borderId="44" xfId="0" applyFont="1" applyFill="1" applyBorder="1" applyAlignment="1" applyProtection="1">
      <alignment horizontal="center"/>
      <protection locked="0"/>
    </xf>
    <xf numFmtId="0" fontId="14" fillId="10" borderId="12" xfId="0" applyFont="1" applyFill="1" applyBorder="1" applyAlignment="1" applyProtection="1">
      <alignment horizontal="center"/>
      <protection locked="0"/>
    </xf>
    <xf numFmtId="0" fontId="14" fillId="10" borderId="49" xfId="0" applyFont="1" applyFill="1" applyBorder="1" applyAlignment="1" applyProtection="1">
      <alignment horizontal="center"/>
      <protection locked="0"/>
    </xf>
    <xf numFmtId="166" fontId="0" fillId="4" borderId="8" xfId="0" applyNumberFormat="1" applyFont="1" applyFill="1" applyBorder="1"/>
    <xf numFmtId="0" fontId="14" fillId="7" borderId="18" xfId="0" applyFont="1" applyFill="1" applyBorder="1" applyAlignment="1" applyProtection="1">
      <alignment horizontal="center" vertical="center" wrapText="1"/>
    </xf>
    <xf numFmtId="0" fontId="14" fillId="7" borderId="17" xfId="0" applyFont="1" applyFill="1" applyBorder="1" applyAlignment="1" applyProtection="1">
      <alignment horizontal="center" vertical="center" wrapText="1"/>
    </xf>
    <xf numFmtId="0" fontId="18" fillId="0" borderId="20" xfId="0" applyFont="1" applyFill="1" applyBorder="1" applyAlignment="1" applyProtection="1">
      <alignment vertical="center" wrapText="1"/>
    </xf>
    <xf numFmtId="0" fontId="18" fillId="0" borderId="20" xfId="0" applyFont="1" applyFill="1" applyBorder="1" applyAlignment="1" applyProtection="1">
      <alignment vertical="center" wrapText="1"/>
      <protection locked="0"/>
    </xf>
    <xf numFmtId="0" fontId="9" fillId="7" borderId="29" xfId="0" applyFont="1" applyFill="1" applyBorder="1" applyAlignment="1" applyProtection="1">
      <alignment horizontal="center" vertical="center"/>
    </xf>
    <xf numFmtId="0" fontId="8" fillId="5" borderId="20" xfId="0" applyFont="1" applyFill="1" applyBorder="1" applyAlignment="1" applyProtection="1">
      <alignment vertical="center"/>
    </xf>
    <xf numFmtId="0" fontId="9" fillId="7" borderId="53" xfId="0" applyFont="1" applyFill="1" applyBorder="1" applyAlignment="1" applyProtection="1">
      <alignment horizontal="center" vertical="center"/>
    </xf>
    <xf numFmtId="164" fontId="9" fillId="7" borderId="49" xfId="0" applyNumberFormat="1" applyFont="1" applyFill="1" applyBorder="1" applyAlignment="1" applyProtection="1">
      <alignment horizontal="right"/>
    </xf>
    <xf numFmtId="0" fontId="14" fillId="7" borderId="26" xfId="0" applyFont="1" applyFill="1" applyBorder="1" applyAlignment="1" applyProtection="1">
      <alignment horizontal="center"/>
      <protection locked="0"/>
    </xf>
    <xf numFmtId="0" fontId="14" fillId="7" borderId="19" xfId="0" applyFont="1" applyFill="1" applyBorder="1" applyAlignment="1" applyProtection="1">
      <alignment horizontal="center"/>
      <protection locked="0"/>
    </xf>
    <xf numFmtId="0" fontId="14" fillId="7" borderId="28" xfId="0" applyFont="1" applyFill="1" applyBorder="1" applyAlignment="1" applyProtection="1">
      <alignment horizontal="center"/>
      <protection locked="0"/>
    </xf>
    <xf numFmtId="0" fontId="21" fillId="6" borderId="54" xfId="0" applyFont="1" applyFill="1" applyBorder="1" applyAlignment="1" applyProtection="1">
      <alignment horizontal="center"/>
      <protection locked="0"/>
    </xf>
    <xf numFmtId="0" fontId="14" fillId="6" borderId="52" xfId="0" applyFont="1" applyFill="1" applyBorder="1" applyAlignment="1" applyProtection="1">
      <alignment horizontal="center"/>
      <protection locked="0"/>
    </xf>
    <xf numFmtId="164" fontId="9" fillId="7" borderId="11" xfId="0" applyNumberFormat="1" applyFont="1" applyFill="1" applyBorder="1" applyAlignment="1" applyProtection="1">
      <alignment horizontal="right"/>
      <protection locked="0"/>
    </xf>
    <xf numFmtId="164" fontId="9" fillId="7" borderId="12" xfId="0" applyNumberFormat="1" applyFont="1" applyFill="1" applyBorder="1" applyAlignment="1" applyProtection="1">
      <alignment horizontal="right"/>
      <protection locked="0"/>
    </xf>
    <xf numFmtId="0" fontId="14" fillId="7" borderId="24" xfId="0" applyFont="1" applyFill="1" applyBorder="1" applyAlignment="1" applyProtection="1">
      <alignment horizontal="center" vertical="center"/>
    </xf>
    <xf numFmtId="0" fontId="14" fillId="7" borderId="17" xfId="0" applyFont="1" applyFill="1" applyBorder="1" applyAlignment="1" applyProtection="1">
      <alignment horizontal="center" vertical="center"/>
    </xf>
    <xf numFmtId="0" fontId="9" fillId="7" borderId="51" xfId="0" applyFont="1" applyFill="1" applyBorder="1" applyAlignment="1" applyProtection="1">
      <alignment horizontal="center" vertical="center"/>
    </xf>
    <xf numFmtId="0" fontId="14" fillId="7" borderId="17" xfId="0" applyFont="1" applyFill="1" applyBorder="1" applyAlignment="1" applyProtection="1">
      <alignment horizontal="center" vertical="center" wrapText="1"/>
    </xf>
    <xf numFmtId="0" fontId="9" fillId="7" borderId="45" xfId="0" applyFont="1" applyFill="1" applyBorder="1" applyAlignment="1" applyProtection="1">
      <alignment horizontal="center" vertical="center"/>
    </xf>
    <xf numFmtId="0" fontId="9" fillId="7" borderId="53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vertical="center" wrapText="1"/>
      <protection locked="0"/>
    </xf>
    <xf numFmtId="0" fontId="14" fillId="11" borderId="12" xfId="0" applyFont="1" applyFill="1" applyBorder="1" applyAlignment="1" applyProtection="1">
      <alignment horizontal="center"/>
      <protection locked="0"/>
    </xf>
    <xf numFmtId="2" fontId="0" fillId="0" borderId="6" xfId="0" applyNumberFormat="1" applyBorder="1" applyAlignment="1">
      <alignment horizontal="right"/>
    </xf>
    <xf numFmtId="1" fontId="23" fillId="0" borderId="0" xfId="0" applyNumberFormat="1" applyFont="1" applyFill="1" applyBorder="1" applyAlignment="1" applyProtection="1">
      <alignment horizontal="center" vertical="center"/>
    </xf>
    <xf numFmtId="164" fontId="19" fillId="0" borderId="0" xfId="0" applyNumberFormat="1" applyFont="1" applyFill="1" applyBorder="1" applyAlignment="1" applyProtection="1">
      <alignment horizontal="left" vertical="center"/>
    </xf>
    <xf numFmtId="0" fontId="10" fillId="0" borderId="32" xfId="0" applyFont="1" applyBorder="1" applyAlignment="1" applyProtection="1">
      <alignment vertical="center"/>
    </xf>
    <xf numFmtId="0" fontId="18" fillId="6" borderId="30" xfId="0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/>
    </xf>
    <xf numFmtId="0" fontId="24" fillId="0" borderId="0" xfId="1" applyBorder="1" applyAlignment="1">
      <alignment wrapText="1"/>
    </xf>
    <xf numFmtId="0" fontId="0" fillId="0" borderId="0" xfId="0" applyFill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10" borderId="8" xfId="0" applyFill="1" applyBorder="1"/>
    <xf numFmtId="0" fontId="7" fillId="10" borderId="6" xfId="0" applyFont="1" applyFill="1" applyBorder="1"/>
    <xf numFmtId="0" fontId="0" fillId="0" borderId="6" xfId="0" applyBorder="1" applyAlignment="1">
      <alignment wrapText="1"/>
    </xf>
    <xf numFmtId="0" fontId="0" fillId="10" borderId="6" xfId="0" applyFill="1" applyBorder="1"/>
    <xf numFmtId="0" fontId="0" fillId="0" borderId="8" xfId="0" applyBorder="1" applyAlignment="1">
      <alignment wrapText="1"/>
    </xf>
    <xf numFmtId="0" fontId="0" fillId="10" borderId="6" xfId="0" applyFill="1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14" borderId="6" xfId="0" applyFill="1" applyBorder="1" applyAlignment="1">
      <alignment horizontal="left"/>
    </xf>
    <xf numFmtId="0" fontId="0" fillId="10" borderId="0" xfId="0" applyFill="1"/>
    <xf numFmtId="0" fontId="0" fillId="10" borderId="38" xfId="0" applyFill="1" applyBorder="1"/>
    <xf numFmtId="0" fontId="0" fillId="14" borderId="6" xfId="0" applyFill="1" applyBorder="1"/>
    <xf numFmtId="0" fontId="1" fillId="13" borderId="11" xfId="0" applyFont="1" applyFill="1" applyBorder="1" applyAlignment="1">
      <alignment horizontal="center" vertical="center"/>
    </xf>
    <xf numFmtId="0" fontId="0" fillId="10" borderId="0" xfId="0" applyFill="1" applyBorder="1"/>
    <xf numFmtId="0" fontId="7" fillId="10" borderId="8" xfId="0" applyFont="1" applyFill="1" applyBorder="1"/>
    <xf numFmtId="0" fontId="0" fillId="10" borderId="4" xfId="0" applyFill="1" applyBorder="1" applyAlignment="1">
      <alignment horizontal="left" vertical="top"/>
    </xf>
    <xf numFmtId="0" fontId="0" fillId="12" borderId="4" xfId="0" applyFill="1" applyBorder="1" applyAlignment="1">
      <alignment horizontal="left" vertical="top"/>
    </xf>
    <xf numFmtId="0" fontId="24" fillId="0" borderId="4" xfId="1" applyBorder="1" applyAlignment="1">
      <alignment vertical="top" wrapText="1"/>
    </xf>
    <xf numFmtId="0" fontId="24" fillId="0" borderId="4" xfId="1" applyBorder="1" applyAlignment="1">
      <alignment wrapText="1"/>
    </xf>
    <xf numFmtId="0" fontId="7" fillId="10" borderId="4" xfId="0" applyFont="1" applyFill="1" applyBorder="1" applyAlignment="1">
      <alignment horizontal="left" vertical="top"/>
    </xf>
    <xf numFmtId="0" fontId="7" fillId="10" borderId="4" xfId="0" applyFont="1" applyFill="1" applyBorder="1" applyAlignment="1">
      <alignment horizontal="left" vertical="top"/>
    </xf>
    <xf numFmtId="0" fontId="24" fillId="0" borderId="4" xfId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10" borderId="9" xfId="0" applyFill="1" applyBorder="1" applyAlignment="1">
      <alignment horizontal="left" vertical="top"/>
    </xf>
    <xf numFmtId="0" fontId="0" fillId="12" borderId="9" xfId="0" applyFill="1" applyBorder="1" applyAlignment="1">
      <alignment horizontal="left" vertical="top"/>
    </xf>
    <xf numFmtId="0" fontId="24" fillId="0" borderId="9" xfId="1" applyBorder="1" applyAlignment="1">
      <alignment vertical="top" wrapText="1"/>
    </xf>
    <xf numFmtId="0" fontId="0" fillId="17" borderId="31" xfId="0" applyFill="1" applyBorder="1" applyAlignment="1">
      <alignment vertical="top"/>
    </xf>
    <xf numFmtId="0" fontId="0" fillId="10" borderId="7" xfId="0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24" fillId="0" borderId="7" xfId="1" applyBorder="1" applyAlignment="1">
      <alignment vertical="top" wrapText="1"/>
    </xf>
    <xf numFmtId="0" fontId="26" fillId="17" borderId="54" xfId="0" applyFont="1" applyFill="1" applyBorder="1" applyAlignment="1">
      <alignment horizontal="center" vertical="center"/>
    </xf>
    <xf numFmtId="0" fontId="0" fillId="17" borderId="52" xfId="0" applyFill="1" applyBorder="1" applyAlignment="1">
      <alignment horizontal="left" vertical="top"/>
    </xf>
    <xf numFmtId="0" fontId="24" fillId="17" borderId="42" xfId="1" applyFill="1" applyBorder="1" applyAlignment="1">
      <alignment vertical="top" wrapText="1"/>
    </xf>
    <xf numFmtId="0" fontId="24" fillId="0" borderId="7" xfId="1" applyBorder="1" applyAlignment="1">
      <alignment wrapText="1"/>
    </xf>
    <xf numFmtId="0" fontId="24" fillId="0" borderId="9" xfId="1" applyBorder="1" applyAlignment="1">
      <alignment wrapText="1"/>
    </xf>
    <xf numFmtId="0" fontId="26" fillId="16" borderId="54" xfId="0" applyFont="1" applyFill="1" applyBorder="1" applyAlignment="1">
      <alignment horizontal="center" vertical="center"/>
    </xf>
    <xf numFmtId="0" fontId="24" fillId="17" borderId="42" xfId="1" applyFill="1" applyBorder="1" applyAlignment="1">
      <alignment wrapText="1"/>
    </xf>
    <xf numFmtId="0" fontId="26" fillId="16" borderId="30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left" vertical="top"/>
    </xf>
    <xf numFmtId="0" fontId="0" fillId="10" borderId="9" xfId="0" applyFill="1" applyBorder="1"/>
    <xf numFmtId="0" fontId="0" fillId="10" borderId="10" xfId="0" applyFill="1" applyBorder="1" applyAlignment="1">
      <alignment wrapText="1"/>
    </xf>
    <xf numFmtId="0" fontId="0" fillId="10" borderId="0" xfId="0" applyFill="1" applyAlignment="1">
      <alignment wrapText="1"/>
    </xf>
    <xf numFmtId="0" fontId="0" fillId="10" borderId="4" xfId="0" applyFill="1" applyBorder="1" applyAlignment="1">
      <alignment horizontal="left" vertical="top" wrapText="1"/>
    </xf>
    <xf numFmtId="0" fontId="7" fillId="10" borderId="8" xfId="0" applyFont="1" applyFill="1" applyBorder="1" applyAlignment="1">
      <alignment wrapText="1"/>
    </xf>
    <xf numFmtId="0" fontId="7" fillId="10" borderId="9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15" borderId="9" xfId="0" applyFill="1" applyBorder="1" applyAlignment="1">
      <alignment horizontal="left" vertical="top"/>
    </xf>
    <xf numFmtId="0" fontId="24" fillId="17" borderId="0" xfId="1" applyFill="1" applyBorder="1" applyAlignment="1">
      <alignment vertical="top" wrapText="1"/>
    </xf>
    <xf numFmtId="0" fontId="1" fillId="7" borderId="52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left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7" borderId="9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</xf>
    <xf numFmtId="0" fontId="0" fillId="7" borderId="4" xfId="0" applyFill="1" applyBorder="1" applyAlignment="1" applyProtection="1">
      <alignment horizontal="center" vertical="center"/>
    </xf>
    <xf numFmtId="0" fontId="0" fillId="15" borderId="2" xfId="0" applyFill="1" applyBorder="1"/>
    <xf numFmtId="0" fontId="0" fillId="0" borderId="9" xfId="0" applyBorder="1" applyAlignment="1">
      <alignment horizontal="left" vertical="top" wrapText="1"/>
    </xf>
    <xf numFmtId="0" fontId="26" fillId="16" borderId="46" xfId="0" applyFont="1" applyFill="1" applyBorder="1" applyAlignment="1">
      <alignment horizontal="center" vertical="center"/>
    </xf>
    <xf numFmtId="0" fontId="0" fillId="17" borderId="34" xfId="0" applyFill="1" applyBorder="1" applyAlignment="1">
      <alignment horizontal="left" vertical="top"/>
    </xf>
    <xf numFmtId="0" fontId="24" fillId="17" borderId="50" xfId="1" applyFill="1" applyBorder="1" applyAlignment="1">
      <alignment wrapText="1"/>
    </xf>
    <xf numFmtId="0" fontId="30" fillId="0" borderId="0" xfId="0" applyFont="1"/>
    <xf numFmtId="0" fontId="1" fillId="7" borderId="47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 wrapText="1"/>
    </xf>
    <xf numFmtId="0" fontId="0" fillId="14" borderId="56" xfId="0" applyFill="1" applyBorder="1"/>
    <xf numFmtId="0" fontId="0" fillId="0" borderId="38" xfId="0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64" fontId="0" fillId="7" borderId="39" xfId="0" applyNumberFormat="1" applyFill="1" applyBorder="1" applyAlignment="1">
      <alignment horizontal="center" vertical="center"/>
    </xf>
    <xf numFmtId="168" fontId="1" fillId="7" borderId="57" xfId="0" applyNumberFormat="1" applyFont="1" applyFill="1" applyBorder="1" applyAlignment="1">
      <alignment horizontal="right" vertical="center"/>
    </xf>
    <xf numFmtId="168" fontId="1" fillId="7" borderId="56" xfId="0" applyNumberFormat="1" applyFont="1" applyFill="1" applyBorder="1" applyAlignment="1">
      <alignment horizontal="right" vertical="center"/>
    </xf>
    <xf numFmtId="0" fontId="0" fillId="14" borderId="58" xfId="0" applyFill="1" applyBorder="1"/>
    <xf numFmtId="0" fontId="0" fillId="0" borderId="2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164" fontId="0" fillId="7" borderId="29" xfId="0" applyNumberFormat="1" applyFill="1" applyBorder="1" applyAlignment="1">
      <alignment horizontal="center" vertical="center"/>
    </xf>
    <xf numFmtId="168" fontId="1" fillId="7" borderId="58" xfId="0" applyNumberFormat="1" applyFont="1" applyFill="1" applyBorder="1" applyAlignment="1">
      <alignment horizontal="right" vertical="center"/>
    </xf>
    <xf numFmtId="168" fontId="1" fillId="7" borderId="59" xfId="0" applyNumberFormat="1" applyFont="1" applyFill="1" applyBorder="1" applyAlignment="1">
      <alignment horizontal="right" vertical="center"/>
    </xf>
    <xf numFmtId="0" fontId="0" fillId="14" borderId="56" xfId="0" applyFill="1" applyBorder="1" applyAlignment="1">
      <alignment wrapText="1"/>
    </xf>
    <xf numFmtId="0" fontId="0" fillId="14" borderId="59" xfId="0" applyFill="1" applyBorder="1" applyAlignment="1">
      <alignment wrapText="1"/>
    </xf>
    <xf numFmtId="0" fontId="0" fillId="14" borderId="59" xfId="0" applyFill="1" applyBorder="1"/>
    <xf numFmtId="168" fontId="1" fillId="7" borderId="60" xfId="0" applyNumberFormat="1" applyFont="1" applyFill="1" applyBorder="1" applyAlignment="1">
      <alignment horizontal="right" vertical="center"/>
    </xf>
    <xf numFmtId="3" fontId="1" fillId="7" borderId="56" xfId="0" applyNumberFormat="1" applyFont="1" applyFill="1" applyBorder="1" applyAlignment="1">
      <alignment horizontal="right" vertical="center"/>
    </xf>
    <xf numFmtId="3" fontId="1" fillId="7" borderId="58" xfId="0" applyNumberFormat="1" applyFont="1" applyFill="1" applyBorder="1" applyAlignment="1">
      <alignment horizontal="right" vertical="center"/>
    </xf>
    <xf numFmtId="168" fontId="1" fillId="7" borderId="11" xfId="0" applyNumberFormat="1" applyFont="1" applyFill="1" applyBorder="1" applyAlignment="1">
      <alignment horizontal="right" vertical="center"/>
    </xf>
    <xf numFmtId="164" fontId="0" fillId="7" borderId="1" xfId="0" applyNumberFormat="1" applyFill="1" applyBorder="1" applyAlignment="1">
      <alignment horizontal="center" vertical="center"/>
    </xf>
    <xf numFmtId="3" fontId="1" fillId="7" borderId="59" xfId="0" applyNumberFormat="1" applyFont="1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7" borderId="23" xfId="0" applyFill="1" applyBorder="1" applyAlignment="1" applyProtection="1">
      <alignment horizontal="center" vertical="center"/>
    </xf>
    <xf numFmtId="3" fontId="1" fillId="7" borderId="60" xfId="0" applyNumberFormat="1" applyFont="1" applyFill="1" applyBorder="1" applyAlignment="1">
      <alignment horizontal="right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/>
    </xf>
    <xf numFmtId="0" fontId="0" fillId="14" borderId="60" xfId="0" applyFill="1" applyBorder="1"/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168" fontId="1" fillId="7" borderId="12" xfId="0" applyNumberFormat="1" applyFont="1" applyFill="1" applyBorder="1" applyAlignment="1">
      <alignment horizontal="right" vertical="center"/>
    </xf>
    <xf numFmtId="0" fontId="0" fillId="14" borderId="12" xfId="0" applyFill="1" applyBorder="1"/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7" borderId="39" xfId="0" applyFill="1" applyBorder="1" applyAlignment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0" fillId="0" borderId="56" xfId="0" applyBorder="1"/>
    <xf numFmtId="0" fontId="0" fillId="0" borderId="58" xfId="0" applyBorder="1"/>
    <xf numFmtId="0" fontId="0" fillId="7" borderId="38" xfId="0" applyFill="1" applyBorder="1" applyAlignment="1">
      <alignment horizontal="center" vertical="center"/>
    </xf>
    <xf numFmtId="0" fontId="0" fillId="0" borderId="49" xfId="0" applyBorder="1"/>
    <xf numFmtId="0" fontId="0" fillId="7" borderId="27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5" xfId="0" applyFill="1" applyBorder="1" applyAlignment="1" applyProtection="1">
      <alignment horizontal="center" vertical="center"/>
    </xf>
    <xf numFmtId="0" fontId="0" fillId="7" borderId="7" xfId="0" applyFill="1" applyBorder="1" applyAlignment="1" applyProtection="1">
      <alignment horizontal="center" vertical="center"/>
    </xf>
    <xf numFmtId="0" fontId="0" fillId="0" borderId="61" xfId="0" applyFill="1" applyBorder="1" applyAlignment="1" applyProtection="1">
      <alignment horizontal="center" vertical="center"/>
      <protection locked="0"/>
    </xf>
    <xf numFmtId="164" fontId="0" fillId="7" borderId="62" xfId="0" applyNumberFormat="1" applyFill="1" applyBorder="1" applyAlignment="1">
      <alignment horizontal="center" vertical="center"/>
    </xf>
    <xf numFmtId="0" fontId="0" fillId="0" borderId="12" xfId="0" applyBorder="1"/>
    <xf numFmtId="0" fontId="0" fillId="0" borderId="60" xfId="0" applyBorder="1"/>
    <xf numFmtId="0" fontId="0" fillId="0" borderId="59" xfId="0" applyBorder="1"/>
    <xf numFmtId="0" fontId="0" fillId="7" borderId="62" xfId="0" applyFill="1" applyBorder="1" applyAlignment="1">
      <alignment horizontal="center" vertical="center"/>
    </xf>
    <xf numFmtId="0" fontId="0" fillId="7" borderId="27" xfId="0" applyFill="1" applyBorder="1" applyAlignment="1" applyProtection="1">
      <alignment horizontal="center" vertical="center"/>
    </xf>
    <xf numFmtId="0" fontId="0" fillId="7" borderId="6" xfId="0" applyFill="1" applyBorder="1" applyAlignment="1" applyProtection="1">
      <alignment horizontal="center" vertical="center"/>
    </xf>
    <xf numFmtId="0" fontId="0" fillId="7" borderId="8" xfId="0" applyFill="1" applyBorder="1" applyAlignment="1" applyProtection="1">
      <alignment horizontal="center" vertical="center"/>
    </xf>
    <xf numFmtId="0" fontId="0" fillId="0" borderId="56" xfId="0" applyNumberFormat="1" applyBorder="1" applyAlignment="1">
      <alignment wrapText="1"/>
    </xf>
    <xf numFmtId="0" fontId="0" fillId="0" borderId="60" xfId="0" applyNumberFormat="1" applyBorder="1" applyAlignment="1">
      <alignment wrapText="1"/>
    </xf>
    <xf numFmtId="0" fontId="0" fillId="7" borderId="3" xfId="0" applyFill="1" applyBorder="1" applyAlignment="1">
      <alignment horizontal="center" vertical="center"/>
    </xf>
    <xf numFmtId="0" fontId="0" fillId="0" borderId="58" xfId="0" applyNumberFormat="1" applyBorder="1" applyAlignment="1">
      <alignment wrapText="1"/>
    </xf>
    <xf numFmtId="0" fontId="0" fillId="7" borderId="18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3" fontId="1" fillId="7" borderId="49" xfId="0" applyNumberFormat="1" applyFont="1" applyFill="1" applyBorder="1" applyAlignment="1">
      <alignment horizontal="right" vertical="center"/>
    </xf>
    <xf numFmtId="0" fontId="7" fillId="0" borderId="0" xfId="0" applyFont="1"/>
    <xf numFmtId="0" fontId="4" fillId="14" borderId="6" xfId="0" applyFont="1" applyFill="1" applyBorder="1"/>
    <xf numFmtId="0" fontId="0" fillId="14" borderId="8" xfId="0" applyFill="1" applyBorder="1"/>
    <xf numFmtId="0" fontId="1" fillId="0" borderId="10" xfId="0" applyFont="1" applyBorder="1"/>
    <xf numFmtId="0" fontId="6" fillId="4" borderId="0" xfId="0" applyFont="1" applyFill="1" applyBorder="1"/>
    <xf numFmtId="1" fontId="14" fillId="7" borderId="26" xfId="0" applyNumberFormat="1" applyFont="1" applyFill="1" applyBorder="1" applyAlignment="1" applyProtection="1">
      <alignment horizontal="center" vertical="center"/>
    </xf>
    <xf numFmtId="1" fontId="14" fillId="7" borderId="28" xfId="0" applyNumberFormat="1" applyFont="1" applyFill="1" applyBorder="1" applyAlignment="1" applyProtection="1">
      <alignment horizontal="center" vertical="center"/>
    </xf>
    <xf numFmtId="1" fontId="9" fillId="7" borderId="44" xfId="0" applyNumberFormat="1" applyFont="1" applyFill="1" applyBorder="1" applyAlignment="1" applyProtection="1">
      <alignment horizontal="right" vertical="center"/>
    </xf>
    <xf numFmtId="1" fontId="9" fillId="7" borderId="49" xfId="0" applyNumberFormat="1" applyFont="1" applyFill="1" applyBorder="1" applyAlignment="1" applyProtection="1">
      <alignment horizontal="right" vertical="center"/>
    </xf>
    <xf numFmtId="1" fontId="14" fillId="7" borderId="20" xfId="0" applyNumberFormat="1" applyFont="1" applyFill="1" applyBorder="1" applyAlignment="1" applyProtection="1">
      <alignment horizontal="right" vertical="center"/>
    </xf>
    <xf numFmtId="1" fontId="14" fillId="7" borderId="37" xfId="0" applyNumberFormat="1" applyFont="1" applyFill="1" applyBorder="1" applyAlignment="1" applyProtection="1">
      <alignment horizontal="right" vertical="center"/>
    </xf>
    <xf numFmtId="1" fontId="14" fillId="7" borderId="21" xfId="0" applyNumberFormat="1" applyFont="1" applyFill="1" applyBorder="1" applyAlignment="1" applyProtection="1">
      <alignment horizontal="right" vertical="center"/>
    </xf>
    <xf numFmtId="1" fontId="14" fillId="7" borderId="18" xfId="0" applyNumberFormat="1" applyFont="1" applyFill="1" applyBorder="1" applyAlignment="1" applyProtection="1">
      <alignment horizontal="right" vertical="center"/>
    </xf>
    <xf numFmtId="0" fontId="9" fillId="7" borderId="46" xfId="0" applyFont="1" applyFill="1" applyBorder="1" applyAlignment="1" applyProtection="1">
      <alignment horizontal="center" vertical="center" wrapText="1"/>
    </xf>
    <xf numFmtId="0" fontId="9" fillId="7" borderId="35" xfId="0" applyFont="1" applyFill="1" applyBorder="1" applyAlignment="1" applyProtection="1">
      <alignment horizontal="center" vertical="center" wrapText="1"/>
    </xf>
    <xf numFmtId="0" fontId="14" fillId="7" borderId="34" xfId="0" applyFont="1" applyFill="1" applyBorder="1" applyAlignment="1" applyProtection="1">
      <alignment horizontal="center" vertical="center"/>
    </xf>
    <xf numFmtId="0" fontId="14" fillId="7" borderId="17" xfId="0" applyFont="1" applyFill="1" applyBorder="1" applyAlignment="1" applyProtection="1">
      <alignment horizontal="center" vertical="center"/>
    </xf>
    <xf numFmtId="1" fontId="14" fillId="7" borderId="55" xfId="0" applyNumberFormat="1" applyFont="1" applyFill="1" applyBorder="1" applyAlignment="1" applyProtection="1">
      <alignment horizontal="center" vertical="center"/>
    </xf>
    <xf numFmtId="1" fontId="14" fillId="7" borderId="45" xfId="0" applyNumberFormat="1" applyFont="1" applyFill="1" applyBorder="1" applyAlignment="1" applyProtection="1">
      <alignment horizontal="center" vertical="center"/>
    </xf>
    <xf numFmtId="0" fontId="14" fillId="7" borderId="34" xfId="0" applyFont="1" applyFill="1" applyBorder="1" applyAlignment="1" applyProtection="1">
      <alignment horizontal="center" vertical="center" wrapText="1"/>
    </xf>
    <xf numFmtId="0" fontId="14" fillId="7" borderId="17" xfId="0" applyFont="1" applyFill="1" applyBorder="1" applyAlignment="1" applyProtection="1">
      <alignment horizontal="center" vertical="center" wrapText="1"/>
    </xf>
    <xf numFmtId="0" fontId="9" fillId="7" borderId="50" xfId="0" applyFont="1" applyFill="1" applyBorder="1" applyAlignment="1" applyProtection="1">
      <alignment horizontal="center" vertical="center"/>
    </xf>
    <xf numFmtId="0" fontId="9" fillId="7" borderId="51" xfId="0" applyFont="1" applyFill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/>
    </xf>
    <xf numFmtId="0" fontId="8" fillId="5" borderId="20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</xf>
    <xf numFmtId="0" fontId="8" fillId="5" borderId="40" xfId="0" applyFont="1" applyFill="1" applyBorder="1" applyAlignment="1" applyProtection="1">
      <alignment horizontal="center" vertical="center"/>
    </xf>
    <xf numFmtId="0" fontId="8" fillId="5" borderId="21" xfId="0" applyFont="1" applyFill="1" applyBorder="1" applyAlignment="1" applyProtection="1">
      <alignment horizontal="center" vertical="center"/>
    </xf>
    <xf numFmtId="0" fontId="8" fillId="5" borderId="28" xfId="0" applyFont="1" applyFill="1" applyBorder="1" applyAlignment="1" applyProtection="1">
      <alignment horizontal="center" vertical="center"/>
    </xf>
    <xf numFmtId="0" fontId="14" fillId="6" borderId="0" xfId="0" applyFont="1" applyFill="1" applyBorder="1" applyAlignment="1" applyProtection="1">
      <alignment horizontal="center"/>
      <protection locked="0"/>
    </xf>
    <xf numFmtId="0" fontId="14" fillId="6" borderId="19" xfId="0" applyFont="1" applyFill="1" applyBorder="1" applyAlignment="1" applyProtection="1">
      <alignment horizontal="center"/>
      <protection locked="0"/>
    </xf>
    <xf numFmtId="1" fontId="19" fillId="5" borderId="30" xfId="0" applyNumberFormat="1" applyFont="1" applyFill="1" applyBorder="1" applyAlignment="1" applyProtection="1">
      <alignment horizontal="center" vertical="center"/>
    </xf>
    <xf numFmtId="1" fontId="19" fillId="5" borderId="24" xfId="0" applyNumberFormat="1" applyFont="1" applyFill="1" applyBorder="1" applyAlignment="1" applyProtection="1">
      <alignment horizontal="center" vertical="center"/>
    </xf>
    <xf numFmtId="1" fontId="19" fillId="5" borderId="31" xfId="0" applyNumberFormat="1" applyFont="1" applyFill="1" applyBorder="1" applyAlignment="1" applyProtection="1">
      <alignment horizontal="center" vertical="center"/>
    </xf>
    <xf numFmtId="164" fontId="19" fillId="5" borderId="24" xfId="0" applyNumberFormat="1" applyFont="1" applyFill="1" applyBorder="1" applyAlignment="1" applyProtection="1">
      <alignment horizontal="left" vertical="center"/>
    </xf>
    <xf numFmtId="164" fontId="19" fillId="5" borderId="31" xfId="0" applyNumberFormat="1" applyFont="1" applyFill="1" applyBorder="1" applyAlignment="1" applyProtection="1">
      <alignment horizontal="left" vertical="center"/>
    </xf>
    <xf numFmtId="0" fontId="14" fillId="7" borderId="24" xfId="0" applyFont="1" applyFill="1" applyBorder="1" applyAlignment="1" applyProtection="1">
      <alignment horizontal="right" vertical="center"/>
    </xf>
    <xf numFmtId="0" fontId="14" fillId="7" borderId="43" xfId="0" applyFont="1" applyFill="1" applyBorder="1" applyAlignment="1" applyProtection="1">
      <alignment horizontal="right" vertical="center"/>
    </xf>
    <xf numFmtId="0" fontId="14" fillId="7" borderId="47" xfId="0" applyFont="1" applyFill="1" applyBorder="1" applyAlignment="1" applyProtection="1">
      <alignment horizontal="right" vertical="center"/>
    </xf>
    <xf numFmtId="0" fontId="16" fillId="5" borderId="30" xfId="0" applyFont="1" applyFill="1" applyBorder="1" applyAlignment="1" applyProtection="1">
      <alignment horizontal="center" vertical="center" wrapText="1"/>
    </xf>
    <xf numFmtId="0" fontId="16" fillId="5" borderId="24" xfId="0" applyFont="1" applyFill="1" applyBorder="1" applyAlignment="1" applyProtection="1">
      <alignment horizontal="center" vertical="center" wrapText="1"/>
    </xf>
    <xf numFmtId="0" fontId="16" fillId="5" borderId="31" xfId="0" applyFont="1" applyFill="1" applyBorder="1" applyAlignment="1" applyProtection="1">
      <alignment horizontal="center" vertical="center" wrapText="1"/>
    </xf>
    <xf numFmtId="0" fontId="8" fillId="5" borderId="33" xfId="0" applyFont="1" applyFill="1" applyBorder="1" applyAlignment="1" applyProtection="1">
      <alignment horizontal="center" vertical="center" wrapText="1"/>
    </xf>
    <xf numFmtId="0" fontId="8" fillId="5" borderId="20" xfId="0" applyFont="1" applyFill="1" applyBorder="1" applyAlignment="1" applyProtection="1">
      <alignment horizontal="center" vertical="center" wrapText="1"/>
    </xf>
    <xf numFmtId="0" fontId="8" fillId="5" borderId="26" xfId="0" applyFont="1" applyFill="1" applyBorder="1" applyAlignment="1" applyProtection="1">
      <alignment horizontal="center" vertical="center" wrapText="1"/>
    </xf>
    <xf numFmtId="0" fontId="22" fillId="6" borderId="30" xfId="0" applyFont="1" applyFill="1" applyBorder="1" applyAlignment="1" applyProtection="1">
      <alignment horizontal="center" vertical="center"/>
    </xf>
    <xf numFmtId="0" fontId="22" fillId="6" borderId="31" xfId="0" applyFont="1" applyFill="1" applyBorder="1" applyAlignment="1" applyProtection="1">
      <alignment horizontal="center" vertical="center"/>
    </xf>
    <xf numFmtId="0" fontId="19" fillId="7" borderId="30" xfId="0" applyFont="1" applyFill="1" applyBorder="1" applyAlignment="1" applyProtection="1">
      <alignment horizontal="center" vertical="center"/>
    </xf>
    <xf numFmtId="0" fontId="19" fillId="7" borderId="24" xfId="0" applyFont="1" applyFill="1" applyBorder="1" applyAlignment="1" applyProtection="1">
      <alignment horizontal="center" vertical="center"/>
    </xf>
    <xf numFmtId="0" fontId="19" fillId="7" borderId="31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/>
    </xf>
    <xf numFmtId="0" fontId="8" fillId="5" borderId="14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0" fontId="18" fillId="6" borderId="30" xfId="0" applyFont="1" applyFill="1" applyBorder="1" applyAlignment="1" applyProtection="1">
      <alignment horizontal="center" vertical="center" wrapText="1"/>
    </xf>
    <xf numFmtId="0" fontId="18" fillId="6" borderId="24" xfId="0" applyFont="1" applyFill="1" applyBorder="1" applyAlignment="1" applyProtection="1">
      <alignment horizontal="center" vertical="center" wrapText="1"/>
    </xf>
    <xf numFmtId="0" fontId="18" fillId="6" borderId="48" xfId="0" applyFont="1" applyFill="1" applyBorder="1" applyAlignment="1" applyProtection="1">
      <alignment horizontal="center" vertical="center" wrapText="1"/>
    </xf>
    <xf numFmtId="0" fontId="16" fillId="6" borderId="24" xfId="0" applyFont="1" applyFill="1" applyBorder="1" applyAlignment="1" applyProtection="1">
      <alignment horizontal="center" vertical="center" wrapText="1"/>
      <protection locked="0"/>
    </xf>
    <xf numFmtId="0" fontId="16" fillId="6" borderId="31" xfId="0" applyFont="1" applyFill="1" applyBorder="1" applyAlignment="1" applyProtection="1">
      <alignment horizontal="center" vertical="center" wrapText="1"/>
      <protection locked="0"/>
    </xf>
    <xf numFmtId="0" fontId="22" fillId="6" borderId="30" xfId="0" applyFont="1" applyFill="1" applyBorder="1" applyAlignment="1" applyProtection="1">
      <alignment horizontal="center" vertical="center"/>
      <protection locked="0"/>
    </xf>
    <xf numFmtId="0" fontId="22" fillId="6" borderId="24" xfId="0" applyFont="1" applyFill="1" applyBorder="1" applyAlignment="1" applyProtection="1">
      <alignment horizontal="center" vertical="center"/>
      <protection locked="0"/>
    </xf>
    <xf numFmtId="0" fontId="22" fillId="6" borderId="31" xfId="0" applyFont="1" applyFill="1" applyBorder="1" applyAlignment="1" applyProtection="1">
      <alignment horizontal="center" vertical="center"/>
      <protection locked="0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24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19" fillId="8" borderId="30" xfId="0" applyFont="1" applyFill="1" applyBorder="1" applyAlignment="1" applyProtection="1">
      <alignment horizontal="center" vertical="center"/>
      <protection locked="0"/>
    </xf>
    <xf numFmtId="0" fontId="19" fillId="8" borderId="24" xfId="0" applyFont="1" applyFill="1" applyBorder="1" applyAlignment="1" applyProtection="1">
      <alignment horizontal="center" vertical="center"/>
      <protection locked="0"/>
    </xf>
    <xf numFmtId="0" fontId="19" fillId="8" borderId="31" xfId="0" applyFont="1" applyFill="1" applyBorder="1" applyAlignment="1" applyProtection="1">
      <alignment horizontal="center" vertical="center"/>
      <protection locked="0"/>
    </xf>
    <xf numFmtId="0" fontId="19" fillId="8" borderId="30" xfId="0" applyFont="1" applyFill="1" applyBorder="1" applyAlignment="1" applyProtection="1">
      <alignment horizontal="center" vertical="center"/>
    </xf>
    <xf numFmtId="0" fontId="19" fillId="8" borderId="24" xfId="0" applyFont="1" applyFill="1" applyBorder="1" applyAlignment="1" applyProtection="1">
      <alignment horizontal="center" vertical="center"/>
    </xf>
    <xf numFmtId="0" fontId="19" fillId="8" borderId="31" xfId="0" applyFont="1" applyFill="1" applyBorder="1" applyAlignment="1" applyProtection="1">
      <alignment horizontal="center" vertical="center"/>
    </xf>
    <xf numFmtId="0" fontId="35" fillId="0" borderId="20" xfId="0" applyFont="1" applyBorder="1" applyAlignment="1" applyProtection="1">
      <alignment horizontal="left"/>
      <protection hidden="1"/>
    </xf>
    <xf numFmtId="0" fontId="35" fillId="0" borderId="0" xfId="0" applyFont="1" applyAlignment="1" applyProtection="1">
      <alignment horizontal="left"/>
      <protection hidden="1"/>
    </xf>
    <xf numFmtId="0" fontId="14" fillId="6" borderId="24" xfId="0" applyFont="1" applyFill="1" applyBorder="1" applyAlignment="1" applyProtection="1">
      <alignment horizontal="center"/>
      <protection locked="0"/>
    </xf>
    <xf numFmtId="0" fontId="14" fillId="6" borderId="31" xfId="0" applyFont="1" applyFill="1" applyBorder="1" applyAlignment="1" applyProtection="1">
      <alignment horizontal="center"/>
      <protection locked="0"/>
    </xf>
    <xf numFmtId="0" fontId="14" fillId="7" borderId="24" xfId="0" applyFont="1" applyFill="1" applyBorder="1" applyAlignment="1" applyProtection="1">
      <alignment horizontal="center" vertical="center"/>
    </xf>
    <xf numFmtId="0" fontId="14" fillId="7" borderId="43" xfId="0" applyFont="1" applyFill="1" applyBorder="1" applyAlignment="1" applyProtection="1">
      <alignment horizontal="center" vertical="center"/>
    </xf>
    <xf numFmtId="0" fontId="19" fillId="5" borderId="30" xfId="0" applyFont="1" applyFill="1" applyBorder="1" applyAlignment="1" applyProtection="1">
      <alignment horizontal="center" vertical="center" wrapText="1"/>
    </xf>
    <xf numFmtId="0" fontId="19" fillId="5" borderId="24" xfId="0" applyFont="1" applyFill="1" applyBorder="1" applyAlignment="1" applyProtection="1">
      <alignment horizontal="center" vertical="center" wrapText="1"/>
    </xf>
    <xf numFmtId="0" fontId="19" fillId="5" borderId="31" xfId="0" applyFont="1" applyFill="1" applyBorder="1" applyAlignment="1" applyProtection="1">
      <alignment horizontal="center" vertical="center" wrapText="1"/>
    </xf>
    <xf numFmtId="0" fontId="14" fillId="6" borderId="21" xfId="0" applyFont="1" applyFill="1" applyBorder="1" applyAlignment="1" applyProtection="1">
      <alignment horizontal="center"/>
      <protection locked="0"/>
    </xf>
    <xf numFmtId="0" fontId="14" fillId="6" borderId="2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left" wrapText="1"/>
    </xf>
    <xf numFmtId="0" fontId="25" fillId="8" borderId="30" xfId="0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/>
    </xf>
    <xf numFmtId="0" fontId="25" fillId="8" borderId="31" xfId="0" applyFont="1" applyFill="1" applyBorder="1" applyAlignment="1">
      <alignment horizontal="center" vertical="center"/>
    </xf>
    <xf numFmtId="0" fontId="25" fillId="8" borderId="30" xfId="0" applyFont="1" applyFill="1" applyBorder="1" applyAlignment="1">
      <alignment horizontal="center"/>
    </xf>
    <xf numFmtId="0" fontId="25" fillId="8" borderId="24" xfId="0" applyFont="1" applyFill="1" applyBorder="1" applyAlignment="1">
      <alignment horizontal="center"/>
    </xf>
    <xf numFmtId="0" fontId="25" fillId="8" borderId="31" xfId="0" applyFont="1" applyFill="1" applyBorder="1" applyAlignment="1">
      <alignment horizontal="center"/>
    </xf>
    <xf numFmtId="0" fontId="26" fillId="17" borderId="30" xfId="0" applyFont="1" applyFill="1" applyBorder="1" applyAlignment="1">
      <alignment horizontal="left" vertical="top" wrapText="1"/>
    </xf>
    <xf numFmtId="0" fontId="26" fillId="17" borderId="24" xfId="0" applyFont="1" applyFill="1" applyBorder="1" applyAlignment="1">
      <alignment horizontal="left" vertical="top" wrapText="1"/>
    </xf>
    <xf numFmtId="0" fontId="26" fillId="17" borderId="31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7" fillId="10" borderId="7" xfId="0" applyFont="1" applyFill="1" applyBorder="1" applyAlignment="1">
      <alignment horizontal="left" vertical="top"/>
    </xf>
    <xf numFmtId="0" fontId="7" fillId="10" borderId="8" xfId="0" applyFont="1" applyFill="1" applyBorder="1" applyAlignment="1">
      <alignment horizontal="left" vertical="top"/>
    </xf>
    <xf numFmtId="0" fontId="7" fillId="10" borderId="9" xfId="0" applyFont="1" applyFill="1" applyBorder="1" applyAlignment="1">
      <alignment horizontal="left" vertical="top"/>
    </xf>
    <xf numFmtId="0" fontId="32" fillId="8" borderId="3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0" fontId="32" fillId="8" borderId="31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  <color rgb="FFEAEAEA"/>
      <color rgb="FF8CF6F6"/>
      <color rgb="FF00FFFF"/>
      <color rgb="FFFF66FF"/>
      <color rgb="FF990000"/>
      <color rgb="FF996600"/>
      <color rgb="FFFF7C8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23772314720197E-2"/>
          <c:y val="6.2027836109157269E-2"/>
          <c:w val="0.57277350483861267"/>
          <c:h val="0.8950298158152721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2F8-49DC-AEA3-B3B456C1B99A}"/>
              </c:ext>
            </c:extLst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2F8-49DC-AEA3-B3B456C1B99A}"/>
              </c:ext>
            </c:extLst>
          </c:dPt>
          <c:dPt>
            <c:idx val="2"/>
            <c:bubble3D val="0"/>
            <c:spPr>
              <a:solidFill>
                <a:srgbClr val="99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2F8-49DC-AEA3-B3B456C1B9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01D-4ED3-927E-B5E0090CF31E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2F8-49DC-AEA3-B3B456C1B9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2F8-49DC-AEA3-B3B456C1B99A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401D-4ED3-927E-B5E0090CF31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5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'CO2eq Bilanz (GWP)'!$A$89:$A$95</c:f>
              <c:strCache>
                <c:ptCount val="7"/>
                <c:pt idx="0">
                  <c:v>Stahl</c:v>
                </c:pt>
                <c:pt idx="1">
                  <c:v>Alu, Cu</c:v>
                </c:pt>
                <c:pt idx="2">
                  <c:v>Holz</c:v>
                </c:pt>
                <c:pt idx="3">
                  <c:v>Stoffe/Bodenbelag/Folien/Tapete</c:v>
                </c:pt>
                <c:pt idx="4">
                  <c:v>Farben, etc.</c:v>
                </c:pt>
                <c:pt idx="5">
                  <c:v>Sonstiges (etc., frei)</c:v>
                </c:pt>
                <c:pt idx="6">
                  <c:v>Glaswerkstoffe</c:v>
                </c:pt>
              </c:strCache>
            </c:strRef>
          </c:cat>
          <c:val>
            <c:numRef>
              <c:f>'CO2eq Bilanz (GWP)'!$B$89:$B$95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8-49DC-AEA3-B3B456C1B9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21155949806141"/>
          <c:y val="0.13997372063549263"/>
          <c:w val="0.33540000410650983"/>
          <c:h val="0.6978074456095525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5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24903</xdr:colOff>
      <xdr:row>4</xdr:row>
      <xdr:rowOff>498819</xdr:rowOff>
    </xdr:from>
    <xdr:to>
      <xdr:col>71</xdr:col>
      <xdr:colOff>302715</xdr:colOff>
      <xdr:row>54</xdr:row>
      <xdr:rowOff>108168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C200ACA-9D8F-4C5D-A058-B66CBCE78A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fa.de/SharedDocs/Downloads/DE/Energie/eew_infoblatt_co2_faktoren_2023.pdf?__blob=publicationFile&amp;v=3" TargetMode="External"/><Relationship Id="rId13" Type="http://schemas.openxmlformats.org/officeDocument/2006/relationships/hyperlink" Target="https://www.bafa.de/SharedDocs/Downloads/DE/Energie/eew_infoblatt_co2_faktoren_2023.pdf?__blob=publicationFile&amp;v=3" TargetMode="External"/><Relationship Id="rId18" Type="http://schemas.openxmlformats.org/officeDocument/2006/relationships/hyperlink" Target="https://oekobaudat.de/OEKOBAU.DAT/datasetdetail/process.xhtml?uuid=fb68a5d1-82eb-4e36-b5bd-8db0f3ee7a6d&amp;version=20.23.050&amp;stock=OBD_2023_I&amp;lang=de" TargetMode="External"/><Relationship Id="rId26" Type="http://schemas.openxmlformats.org/officeDocument/2006/relationships/hyperlink" Target="https://oekobaudat.de/OEKOBAU.DAT/datasetdetail/process.xhtml?uuid=4c569188-c899-44da-8843-523c2c741efe&amp;version=20.23.050&amp;stock=OBD_2023_I&amp;lang=de" TargetMode="External"/><Relationship Id="rId3" Type="http://schemas.openxmlformats.org/officeDocument/2006/relationships/hyperlink" Target="https://oekobaudat.de/OEKOBAU.DAT/datasetdetail/process.xhtml?uuid=bca0565e-ee92-4b32-939e-60c67e503390&amp;version=20.23.050&amp;stock=OBD_2023_I&amp;lang=de" TargetMode="External"/><Relationship Id="rId21" Type="http://schemas.openxmlformats.org/officeDocument/2006/relationships/hyperlink" Target="https://www.bafa.de/SharedDocs/Downloads/DE/Energie/eew_infoblatt_co2_faktoren_2023.pdf?__blob=publicationFile&amp;v=3" TargetMode="External"/><Relationship Id="rId7" Type="http://schemas.openxmlformats.org/officeDocument/2006/relationships/hyperlink" Target="https://www.bafa.de/SharedDocs/Downloads/DE/Energie/eew_infoblatt_co2_faktoren_2023.pdf?__blob=publicationFile&amp;v=3" TargetMode="External"/><Relationship Id="rId12" Type="http://schemas.openxmlformats.org/officeDocument/2006/relationships/hyperlink" Target="https://www.goclimate.de/glossar/emissionen/textilindustrie/" TargetMode="External"/><Relationship Id="rId17" Type="http://schemas.openxmlformats.org/officeDocument/2006/relationships/hyperlink" Target="https://oekobaudat.de/OEKOBAU.DAT/datasetdetail/process.xhtml?uuid=fb68a5d1-82eb-4e36-b5bd-8db0f3ee7a6d&amp;version=20.23.050&amp;stock=OBD_2023_I&amp;lang=de" TargetMode="External"/><Relationship Id="rId25" Type="http://schemas.openxmlformats.org/officeDocument/2006/relationships/hyperlink" Target="https://oekobaudat.de/OEKOBAU.DAT/datasetdetail/process.xhtml?uuid=3f617412-e411-4b33-b81f-27e1ec0a6545&amp;version=20.23.050&amp;stock=OBD_2023_I&amp;lang=de" TargetMode="External"/><Relationship Id="rId2" Type="http://schemas.openxmlformats.org/officeDocument/2006/relationships/hyperlink" Target="https://oekobaudat.de/OEKOBAU.DAT/datasetdetail/process.xhtml?uuid=38051c22-fbd1-4b0e-944a-ae348b8c7695&amp;version=20.19.120&amp;stock=OBD_2023_I&amp;lang=de" TargetMode="External"/><Relationship Id="rId16" Type="http://schemas.openxmlformats.org/officeDocument/2006/relationships/hyperlink" Target="https://oekobaudat.de/OEKOBAU.DAT/datasetdetail/process.xhtml?uuid=fb68a5d1-82eb-4e36-b5bd-8db0f3ee7a6d&amp;version=20.23.050&amp;stock=OBD_2023_I&amp;lang=de" TargetMode="External"/><Relationship Id="rId20" Type="http://schemas.openxmlformats.org/officeDocument/2006/relationships/hyperlink" Target="https://oekobaudat.de/OEKOBAU.DAT/datasetdetail/process.xhtml?uuid=f63ac879-fa7d-4f91-813e-e816cbdf1927&amp;version=00.00.025&amp;stock=OBD_2023_I&amp;lang=de" TargetMode="External"/><Relationship Id="rId29" Type="http://schemas.openxmlformats.org/officeDocument/2006/relationships/hyperlink" Target="https://oekobaudat.de/OEKOBAU.DAT/datasetdetail/process.xhtml?uuid=de899441-c205-4d7d-81db-89366a4fa01a&amp;version=20.23.050&amp;stock=OBD_2023_I&amp;lang=de" TargetMode="External"/><Relationship Id="rId1" Type="http://schemas.openxmlformats.org/officeDocument/2006/relationships/hyperlink" Target="https://oekobaudat.de/OEKOBAU.DAT/datasetdetail/process.xhtml?uuid=9812f03c-2a15-40bf-9c10-05f6924a420f&amp;version=20.23.050&amp;stock=OBD_2023_I&amp;lang=de" TargetMode="External"/><Relationship Id="rId6" Type="http://schemas.openxmlformats.org/officeDocument/2006/relationships/hyperlink" Target="https://www.bafa.de/SharedDocs/Downloads/DE/Energie/eew_infoblatt_co2_faktoren_2023.pdf?__blob=publicationFile&amp;v=3" TargetMode="External"/><Relationship Id="rId11" Type="http://schemas.openxmlformats.org/officeDocument/2006/relationships/hyperlink" Target="https://oekobaudat.de/OEKOBAU.DAT/datasetdetail/process.xhtml?uuid=8125026b-602d-47d5-9087-7470c457d10a&amp;version=20.23.050&amp;stock=OBD_2023_I&amp;lang=de" TargetMode="External"/><Relationship Id="rId24" Type="http://schemas.openxmlformats.org/officeDocument/2006/relationships/hyperlink" Target="https://oekobaudat.de/OEKOBAU.DAT/datasetdetail/process.xhtml?uuid=bc68f981-990f-4388-9b10-4868db56c7f5&amp;version=00.02.000&amp;stock=OBD_2023_I&amp;lang=de" TargetMode="External"/><Relationship Id="rId5" Type="http://schemas.openxmlformats.org/officeDocument/2006/relationships/hyperlink" Target="https://oekobaudat.de/OEKOBAU.DAT/datasetdetail/process.xhtml?uuid=fdc99ab8-d843-44ec-a66c-92367d244321&amp;version=20.23.050&amp;stock=OBD_2023_I&amp;lang=de" TargetMode="External"/><Relationship Id="rId15" Type="http://schemas.openxmlformats.org/officeDocument/2006/relationships/hyperlink" Target="https://oekobaudat.de/OEKOBAU.DAT/datasetdetail/process.xhtml?uuid=fb68a5d1-82eb-4e36-b5bd-8db0f3ee7a6d&amp;version=20.23.050&amp;stock=OBD_2023_I&amp;lang=de" TargetMode="External"/><Relationship Id="rId23" Type="http://schemas.openxmlformats.org/officeDocument/2006/relationships/hyperlink" Target="https://www.ditex-kreislaufwirtschaft.de/app/download/9157701814/DiTex-Materialband_LCA_Bettw%C3%A4sche_ifeu.pdf?t=1672656675" TargetMode="External"/><Relationship Id="rId28" Type="http://schemas.openxmlformats.org/officeDocument/2006/relationships/hyperlink" Target="https://oekobaudat.de/OEKOBAU.DAT/datasetdetail/process.xhtml?uuid=de899441-c205-4d7d-81db-89366a4fa01a&amp;version=20.23.050&amp;stock=OBD_2023_I&amp;lang=de" TargetMode="External"/><Relationship Id="rId10" Type="http://schemas.openxmlformats.org/officeDocument/2006/relationships/hyperlink" Target="https://oekobaudat.de/OEKOBAU.DAT/datasetdetail/process.xhtml?uuid=fb68a5d1-82eb-4e36-b5bd-8db0f3ee7a6d&amp;version=20.23.050&amp;stock=OBD_2023_I&amp;lang=de" TargetMode="External"/><Relationship Id="rId19" Type="http://schemas.openxmlformats.org/officeDocument/2006/relationships/hyperlink" Target="https://oekobaudat.de/OEKOBAU.DAT/datasetdetail/process.xhtml?uuid=fb68a5d1-82eb-4e36-b5bd-8db0f3ee7a6d&amp;version=20.23.050&amp;stock=OBD_2023_I&amp;lang=de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www.bafa.de/SharedDocs/Downloads/DE/Energie/eew_infoblatt_co2_faktoren_2023.pdf?__blob=publicationFile&amp;v=3" TargetMode="External"/><Relationship Id="rId9" Type="http://schemas.openxmlformats.org/officeDocument/2006/relationships/hyperlink" Target="https://www.bafa.de/SharedDocs/Downloads/DE/Energie/eew_infoblatt_co2_faktoren_2023.pdf?__blob=publicationFile&amp;v=3" TargetMode="External"/><Relationship Id="rId14" Type="http://schemas.openxmlformats.org/officeDocument/2006/relationships/hyperlink" Target="https://oekobaudat.de/OEKOBAU.DAT/datasetdetail/process.xhtml?uuid=fb68a5d1-82eb-4e36-b5bd-8db0f3ee7a6d&amp;version=20.23.050&amp;stock=OBD_2023_I&amp;lang=de" TargetMode="External"/><Relationship Id="rId22" Type="http://schemas.openxmlformats.org/officeDocument/2006/relationships/hyperlink" Target="https://www.ditex-kreislaufwirtschaft.de/publikationen/" TargetMode="External"/><Relationship Id="rId27" Type="http://schemas.openxmlformats.org/officeDocument/2006/relationships/hyperlink" Target="https://www.natursteinverband.de/fileadmin/user_upload/Nachhaltigkeitsstudie/Bodenbel%C3%A4ge/Studie-Nachhaltigkeit-Bodenbelag-online_B.pdf" TargetMode="External"/><Relationship Id="rId30" Type="http://schemas.openxmlformats.org/officeDocument/2006/relationships/hyperlink" Target="https://oekobaudat.de/OEKOBAU.DAT/datasetdetail/process.xhtml?uuid=de899441-c205-4d7d-81db-89366a4fa01a&amp;version=20.23.050&amp;stock=OBD_2023_I&amp;lang=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BA5A1-A82B-4001-9BB5-A86118F71297}">
  <sheetPr codeName="Tabelle1">
    <pageSetUpPr autoPageBreaks="0"/>
  </sheetPr>
  <dimension ref="A1:BH137"/>
  <sheetViews>
    <sheetView tabSelected="1" zoomScale="51" zoomScaleNormal="51" zoomScaleSheetLayoutView="48" workbookViewId="0">
      <selection activeCell="T9" sqref="T9"/>
    </sheetView>
  </sheetViews>
  <sheetFormatPr baseColWidth="10" defaultColWidth="8.77734375" defaultRowHeight="13.8" outlineLevelCol="1" x14ac:dyDescent="0.25"/>
  <cols>
    <col min="1" max="1" width="20.6640625" style="44" customWidth="1"/>
    <col min="2" max="2" width="13.6640625" style="44" customWidth="1"/>
    <col min="3" max="4" width="7.6640625" style="44" customWidth="1"/>
    <col min="5" max="5" width="7.6640625" style="44" hidden="1" customWidth="1" outlineLevel="1"/>
    <col min="6" max="6" width="7.77734375" style="44" hidden="1" customWidth="1" outlineLevel="1"/>
    <col min="7" max="7" width="10.77734375" style="44" customWidth="1" collapsed="1"/>
    <col min="8" max="8" width="20.6640625" style="44" customWidth="1"/>
    <col min="9" max="9" width="11.77734375" style="44" customWidth="1"/>
    <col min="10" max="11" width="7.6640625" style="44" customWidth="1"/>
    <col min="12" max="12" width="7.6640625" style="44" hidden="1" customWidth="1" outlineLevel="1"/>
    <col min="13" max="13" width="7.77734375" style="44" hidden="1" customWidth="1" outlineLevel="1"/>
    <col min="14" max="14" width="10.77734375" style="44" customWidth="1" collapsed="1"/>
    <col min="15" max="16" width="20.6640625" style="44" customWidth="1"/>
    <col min="17" max="17" width="8.6640625" style="44" customWidth="1"/>
    <col min="18" max="19" width="12.6640625" style="44" customWidth="1"/>
    <col min="20" max="20" width="10.6640625" style="44" customWidth="1"/>
    <col min="21" max="21" width="7.6640625" style="44" customWidth="1"/>
    <col min="22" max="22" width="7.6640625" style="44" hidden="1" customWidth="1" outlineLevel="1"/>
    <col min="23" max="23" width="8.109375" style="44" hidden="1" customWidth="1" outlineLevel="1"/>
    <col min="24" max="24" width="10.77734375" style="44" customWidth="1" collapsed="1"/>
    <col min="25" max="25" width="20.6640625" style="44" customWidth="1"/>
    <col min="26" max="26" width="30.77734375" style="44" customWidth="1"/>
    <col min="27" max="28" width="7.6640625" style="44" customWidth="1"/>
    <col min="29" max="29" width="7.6640625" style="44" hidden="1" customWidth="1" outlineLevel="1"/>
    <col min="30" max="30" width="7.77734375" style="44" hidden="1" customWidth="1" outlineLevel="1" collapsed="1"/>
    <col min="31" max="31" width="10.77734375" style="44" customWidth="1" collapsed="1"/>
    <col min="32" max="32" width="20.6640625" style="44" customWidth="1"/>
    <col min="33" max="33" width="24.109375" style="44" customWidth="1"/>
    <col min="34" max="34" width="8.6640625" style="44" customWidth="1"/>
    <col min="35" max="35" width="7.77734375" style="44" customWidth="1"/>
    <col min="36" max="36" width="10.77734375" style="44" customWidth="1"/>
    <col min="37" max="37" width="20.6640625" style="44" customWidth="1"/>
    <col min="38" max="38" width="38.6640625" style="44" customWidth="1"/>
    <col min="39" max="39" width="12.6640625" style="44" customWidth="1"/>
    <col min="40" max="40" width="7.6640625" style="44" customWidth="1"/>
    <col min="41" max="41" width="7.6640625" style="44" hidden="1" customWidth="1" outlineLevel="1"/>
    <col min="42" max="42" width="7.77734375" style="44" hidden="1" customWidth="1" outlineLevel="1"/>
    <col min="43" max="43" width="10.77734375" style="44" customWidth="1" collapsed="1"/>
    <col min="44" max="50" width="8.77734375" style="44"/>
    <col min="51" max="51" width="51.6640625" style="44" customWidth="1"/>
    <col min="52" max="57" width="8.77734375" style="44"/>
    <col min="58" max="58" width="16.77734375" style="44" customWidth="1"/>
    <col min="59" max="59" width="20.44140625" style="44" customWidth="1"/>
    <col min="60" max="16384" width="8.77734375" style="44"/>
  </cols>
  <sheetData>
    <row r="1" spans="1:60" ht="70.05" customHeight="1" thickBot="1" x14ac:dyDescent="0.3">
      <c r="A1" s="395" t="s">
        <v>476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7"/>
      <c r="R1" s="389" t="s">
        <v>501</v>
      </c>
      <c r="S1" s="390"/>
      <c r="T1" s="391"/>
      <c r="U1" s="193"/>
      <c r="V1" s="52"/>
      <c r="W1" s="52"/>
      <c r="Y1" s="194" t="s">
        <v>207</v>
      </c>
      <c r="Z1" s="389" t="s">
        <v>208</v>
      </c>
      <c r="AA1" s="391"/>
      <c r="AG1" s="45"/>
      <c r="AT1" s="398" t="str">
        <f>A1</f>
        <v>CO2e - Bilanz für Produktion "..." (GWP)</v>
      </c>
      <c r="AU1" s="399"/>
      <c r="AV1" s="399"/>
      <c r="AW1" s="399"/>
      <c r="AX1" s="399"/>
      <c r="AY1" s="399"/>
      <c r="AZ1" s="399"/>
      <c r="BA1" s="399"/>
      <c r="BB1" s="399"/>
      <c r="BC1" s="399"/>
      <c r="BD1" s="399"/>
      <c r="BE1" s="399"/>
      <c r="BF1" s="400"/>
      <c r="BG1" s="376" t="str">
        <f>R1</f>
        <v>Stand: 25.05.2025</v>
      </c>
      <c r="BH1" s="377"/>
    </row>
    <row r="2" spans="1:60" ht="19.95" customHeight="1" thickBot="1" x14ac:dyDescent="0.35">
      <c r="A2" s="46"/>
      <c r="B2" s="46"/>
      <c r="C2" s="46"/>
      <c r="D2" s="46"/>
      <c r="E2" s="46"/>
      <c r="F2" s="46"/>
      <c r="G2" s="46"/>
      <c r="H2" s="46"/>
      <c r="I2" s="47"/>
      <c r="J2" s="47"/>
      <c r="K2" s="47"/>
      <c r="L2" s="47"/>
      <c r="M2" s="43"/>
      <c r="N2" s="43"/>
      <c r="O2" s="43"/>
      <c r="P2" s="43"/>
      <c r="Q2" s="43"/>
      <c r="R2" s="43"/>
      <c r="S2" s="43"/>
      <c r="T2" s="48"/>
      <c r="U2" s="48"/>
      <c r="V2" s="48"/>
      <c r="W2" s="48"/>
      <c r="X2" s="48"/>
      <c r="Y2" s="48"/>
      <c r="AG2" s="45"/>
    </row>
    <row r="3" spans="1:60" ht="45" customHeight="1" thickBot="1" x14ac:dyDescent="0.3">
      <c r="A3" s="392" t="s">
        <v>487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4"/>
      <c r="R3" s="384" t="s">
        <v>151</v>
      </c>
      <c r="S3" s="385"/>
      <c r="T3" s="385"/>
      <c r="U3" s="385"/>
      <c r="V3" s="385"/>
      <c r="W3" s="385"/>
      <c r="X3" s="386"/>
      <c r="Y3" s="387" t="s">
        <v>152</v>
      </c>
      <c r="Z3" s="387"/>
      <c r="AA3" s="387"/>
      <c r="AB3" s="387"/>
      <c r="AC3" s="387"/>
      <c r="AD3" s="387"/>
      <c r="AE3" s="388"/>
      <c r="AG3" s="45"/>
      <c r="AT3" s="378" t="s">
        <v>188</v>
      </c>
      <c r="AU3" s="379"/>
      <c r="AV3" s="379"/>
      <c r="AW3" s="379"/>
      <c r="AX3" s="379"/>
      <c r="AY3" s="379"/>
      <c r="AZ3" s="379"/>
      <c r="BA3" s="379"/>
      <c r="BB3" s="379"/>
      <c r="BC3" s="379"/>
      <c r="BD3" s="379"/>
      <c r="BE3" s="379"/>
      <c r="BF3" s="380"/>
    </row>
    <row r="4" spans="1:60" s="49" customFormat="1" ht="19.95" customHeight="1" thickBot="1" x14ac:dyDescent="0.35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69"/>
      <c r="P4" s="169"/>
      <c r="Q4" s="169"/>
      <c r="R4" s="169"/>
      <c r="S4" s="169"/>
      <c r="T4" s="170"/>
      <c r="U4" s="170"/>
      <c r="V4" s="170"/>
      <c r="W4" s="170"/>
      <c r="X4" s="170"/>
      <c r="Y4" s="188"/>
      <c r="Z4" s="79"/>
      <c r="AA4" s="79"/>
      <c r="AB4" s="79"/>
      <c r="AC4" s="79"/>
      <c r="AD4" s="79"/>
      <c r="AE4" s="79"/>
      <c r="AF4" s="79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</row>
    <row r="5" spans="1:60" s="49" customFormat="1" ht="40.049999999999997" customHeight="1" x14ac:dyDescent="0.3">
      <c r="A5" s="373" t="s">
        <v>199</v>
      </c>
      <c r="B5" s="374"/>
      <c r="C5" s="374"/>
      <c r="D5" s="374"/>
      <c r="E5" s="374"/>
      <c r="F5" s="374"/>
      <c r="G5" s="375"/>
      <c r="H5" s="354" t="s">
        <v>200</v>
      </c>
      <c r="I5" s="355"/>
      <c r="J5" s="355"/>
      <c r="K5" s="355"/>
      <c r="L5" s="355"/>
      <c r="M5" s="355"/>
      <c r="N5" s="355"/>
      <c r="O5" s="381" t="s">
        <v>187</v>
      </c>
      <c r="P5" s="382"/>
      <c r="Q5" s="382"/>
      <c r="R5" s="382"/>
      <c r="S5" s="382"/>
      <c r="T5" s="382"/>
      <c r="U5" s="382"/>
      <c r="V5" s="382"/>
      <c r="W5" s="382"/>
      <c r="X5" s="382"/>
      <c r="Y5" s="381" t="s">
        <v>201</v>
      </c>
      <c r="Z5" s="382"/>
      <c r="AA5" s="382"/>
      <c r="AB5" s="382"/>
      <c r="AC5" s="382"/>
      <c r="AD5" s="382"/>
      <c r="AE5" s="383"/>
      <c r="AF5" s="355" t="s">
        <v>112</v>
      </c>
      <c r="AG5" s="355"/>
      <c r="AH5" s="355"/>
      <c r="AI5" s="355"/>
      <c r="AJ5" s="172"/>
      <c r="AK5" s="381" t="s">
        <v>195</v>
      </c>
      <c r="AL5" s="382"/>
      <c r="AM5" s="382"/>
      <c r="AN5" s="382"/>
      <c r="AO5" s="382"/>
      <c r="AP5" s="382"/>
      <c r="AQ5" s="383"/>
      <c r="AR5" s="105"/>
      <c r="AS5" s="105"/>
      <c r="AT5" s="105"/>
      <c r="AU5" s="105"/>
      <c r="AV5" s="105"/>
      <c r="AW5" s="105"/>
    </row>
    <row r="6" spans="1:60" s="49" customFormat="1" ht="40.049999999999997" customHeight="1" thickBot="1" x14ac:dyDescent="0.35">
      <c r="A6" s="121" t="s">
        <v>186</v>
      </c>
      <c r="B6" s="122" t="s">
        <v>22</v>
      </c>
      <c r="C6" s="123" t="s">
        <v>26</v>
      </c>
      <c r="D6" s="157" t="s">
        <v>202</v>
      </c>
      <c r="E6" s="157" t="s">
        <v>204</v>
      </c>
      <c r="F6" s="123" t="s">
        <v>25</v>
      </c>
      <c r="G6" s="124" t="s">
        <v>392</v>
      </c>
      <c r="H6" s="121" t="s">
        <v>186</v>
      </c>
      <c r="I6" s="122" t="s">
        <v>22</v>
      </c>
      <c r="J6" s="123" t="s">
        <v>26</v>
      </c>
      <c r="K6" s="157" t="s">
        <v>202</v>
      </c>
      <c r="L6" s="157" t="s">
        <v>204</v>
      </c>
      <c r="M6" s="125" t="s">
        <v>25</v>
      </c>
      <c r="N6" s="171" t="s">
        <v>392</v>
      </c>
      <c r="O6" s="126" t="s">
        <v>186</v>
      </c>
      <c r="P6" s="155" t="s">
        <v>22</v>
      </c>
      <c r="Q6" s="155" t="s">
        <v>190</v>
      </c>
      <c r="R6" s="127" t="s">
        <v>191</v>
      </c>
      <c r="S6" s="155" t="s">
        <v>192</v>
      </c>
      <c r="T6" s="155" t="s">
        <v>193</v>
      </c>
      <c r="U6" s="168" t="s">
        <v>202</v>
      </c>
      <c r="V6" s="168" t="s">
        <v>204</v>
      </c>
      <c r="W6" s="128" t="s">
        <v>25</v>
      </c>
      <c r="X6" s="186" t="s">
        <v>392</v>
      </c>
      <c r="Y6" s="126" t="s">
        <v>186</v>
      </c>
      <c r="Z6" s="183" t="s">
        <v>22</v>
      </c>
      <c r="AA6" s="183" t="s">
        <v>23</v>
      </c>
      <c r="AB6" s="185" t="s">
        <v>202</v>
      </c>
      <c r="AC6" s="185" t="s">
        <v>204</v>
      </c>
      <c r="AD6" s="128" t="s">
        <v>25</v>
      </c>
      <c r="AE6" s="184" t="s">
        <v>392</v>
      </c>
      <c r="AF6" s="187" t="s">
        <v>186</v>
      </c>
      <c r="AG6" s="123" t="s">
        <v>22</v>
      </c>
      <c r="AH6" s="123" t="s">
        <v>180</v>
      </c>
      <c r="AI6" s="123" t="s">
        <v>25</v>
      </c>
      <c r="AJ6" s="173" t="s">
        <v>392</v>
      </c>
      <c r="AK6" s="126" t="s">
        <v>186</v>
      </c>
      <c r="AL6" s="155" t="s">
        <v>22</v>
      </c>
      <c r="AM6" s="167" t="s">
        <v>203</v>
      </c>
      <c r="AN6" s="168" t="s">
        <v>202</v>
      </c>
      <c r="AO6" s="168" t="s">
        <v>204</v>
      </c>
      <c r="AP6" s="128" t="s">
        <v>25</v>
      </c>
      <c r="AQ6" s="156" t="s">
        <v>392</v>
      </c>
      <c r="AR6" s="105"/>
      <c r="AS6" s="105"/>
      <c r="AT6" s="105"/>
      <c r="AU6" s="105"/>
      <c r="AV6" s="105"/>
      <c r="AW6" s="105"/>
    </row>
    <row r="7" spans="1:60" s="49" customFormat="1" ht="21" customHeight="1" x14ac:dyDescent="0.3">
      <c r="A7" s="111"/>
      <c r="B7" s="106" t="s">
        <v>29</v>
      </c>
      <c r="C7" s="114"/>
      <c r="D7" s="163">
        <v>90</v>
      </c>
      <c r="E7" s="161">
        <f>_xlfn.IFS(B7="-",0,B7="Profil",'GWP Baustoffe'!$F$7,B7="Blech",'GWP Baustoffe'!$F$8,B7="Edel Blech",'GWP Baustoffe'!$F$47,B7="verz. Blech",'GWP Baustoffe'!F$49)</f>
        <v>-0.223</v>
      </c>
      <c r="F7" s="129">
        <f>_xlfn.IFS(B7="-",0,B7="Profil",'GWP Baustoffe'!$H$7,B7="Blech",'GWP Baustoffe'!$H$8,B7="Edel Blech",'GWP Baustoffe'!$H$47,B7="verz. Blech",'GWP Baustoffe'!$H$49)</f>
        <v>0.99761199999999994</v>
      </c>
      <c r="G7" s="130">
        <f>C7*(F7+D7/100*E7)</f>
        <v>0</v>
      </c>
      <c r="H7" s="111"/>
      <c r="I7" s="106" t="s">
        <v>58</v>
      </c>
      <c r="J7" s="158"/>
      <c r="K7" s="163">
        <v>90</v>
      </c>
      <c r="L7" s="161">
        <f>_xlfn.IFS(I7="-",0,I7="Al Profil",'GWP Baustoffe'!$F$9,I7="Al Blech",'GWP Baustoffe'!$F$10,I7="Cu Blech",0)</f>
        <v>-7.2770000000000001</v>
      </c>
      <c r="M7" s="129">
        <f>_xlfn.IFS(I7="-",0,I7="Al Profil",'GWP Baustoffe'!$H$9,I7="Al Blech",'GWP Baustoffe'!$H$10,I7="Cu Blech",'GWP Baustoffe'!$H$48)</f>
        <v>10.703253999999999</v>
      </c>
      <c r="N7" s="130">
        <f>J7*(M7+K7/100*L7)</f>
        <v>0</v>
      </c>
      <c r="O7" s="112"/>
      <c r="P7" s="106" t="s">
        <v>69</v>
      </c>
      <c r="Q7" s="107">
        <v>60</v>
      </c>
      <c r="R7" s="106">
        <v>22</v>
      </c>
      <c r="S7" s="107">
        <v>6000</v>
      </c>
      <c r="T7" s="114"/>
      <c r="U7" s="163">
        <v>10</v>
      </c>
      <c r="V7" s="162">
        <f>_xlfn.IFS(P7="-",0,P7="Latten",'GWP Baustoffe'!$F$13,P7="Latten zert.",'GWP Baustoffe'!$F$13,P7="KVH",'GWP Baustoffe'!$F$14,P7="Hobelware",'GWP Baustoffe'!$F$15,P7="Hobelware zert.",'GWP Baustoffe'!$F$15,P7="Sperrholz",'GWP Baustoffe'!$F$16,P7="Sperrholz zert.",'GWP Baustoffe'!$F$16,P7="Fi 3-Schicht",'GWP Baustoffe'!$F$17,P7="Fi 3-Schicht zert.",'GWP Baustoffe'!$F$17,P7="Gabun Tipla",'GWP Baustoffe'!$F$18,P7="MDF",'GWP Baustoffe'!$F$19,P7="MDF be.",'GWP Baustoffe'!$F$20,P7="HDF",'GWP Baustoffe'!$F$21,P7="Spanplatte",'GWP Baustoffe'!$F$22,P7="Spanplatte, be.",'GWP Baustoffe'!$F$23,P7="Laubschnittholz",'GWP Baustoffe'!$F$24,P7="OSB",'GWP Baustoffe'!$F$25,P7="Steico LVL",'GWP Baustoffe'!$F$26,P7="Gabun Sperr.",'GWP Baustoffe'!$F$27,P7="Birke Multi",'GWP Baustoffe'!$F$28,P7="Birke Multi zert.",'GWP Baustoffe'!$F$28,P7="HPL 0,8mm",'GWP Baustoffe'!$F$29*1250,P7="Polystyrol (XPS)",'GWP Baustoffe'!$F$87)</f>
        <v>-394.7</v>
      </c>
      <c r="W7" s="129">
        <f>_xlfn.IFS(P7="-",0,P7="Latten",'GWP Baustoffe'!$H$13,P7="Latten zert.",'GWP Baustoffe'!$I$13,P7="KVH",'GWP Baustoffe'!$H$14,P7="Hobelware",'GWP Baustoffe'!$H$15,P7="Hobelware zert.",'GWP Baustoffe'!$I$15,P7="Sperrholz",'GWP Baustoffe'!$H$16,P7="Sperrholz zert.",'GWP Baustoffe'!$I$16,P7="Fi 3-Schicht",'GWP Baustoffe'!$H$17,P7="Fi 3-Schicht zert.",'GWP Baustoffe'!$I$17,P7="Gabun Tipla",'GWP Baustoffe'!$H$18,P7="MDF",'GWP Baustoffe'!$H$19,P7="MDF be.",'GWP Baustoffe'!$H$20,P7="HDF",'GWP Baustoffe'!$H$21,P7="Spanplatte",'GWP Baustoffe'!$H$22,P7="Spanplatte, be.",'GWP Baustoffe'!$H$23,P7="Laubschnittholz",'GWP Baustoffe'!$H$24,P7="OSB",'GWP Baustoffe'!$H$25,P7="Steico LVL",'GWP Baustoffe'!$H$26,P7="Gabun Sperr.",'GWP Baustoffe'!$H$27,P7="Birke Multi",'GWP Baustoffe'!$H$28,P7="Birke Multi zert.",'GWP Baustoffe'!$I$28,P7="HPL 0,8mm",'GWP Baustoffe'!$H$29*1250,P7="Polystyrol (XPS)",'GWP Baustoffe'!$H$87)</f>
        <v>89.736500000000092</v>
      </c>
      <c r="X7" s="131">
        <f>Q7/1000*R7/1000*S7/1000*T7*(W7 + U7/100*V7)</f>
        <v>0</v>
      </c>
      <c r="Y7" s="113"/>
      <c r="Z7" s="107" t="s">
        <v>461</v>
      </c>
      <c r="AA7" s="114"/>
      <c r="AB7" s="163">
        <v>0</v>
      </c>
      <c r="AC7" s="189">
        <f>_xlfn.IFS(Z7="-",0,Z7="Schaumstoff_5cm",'GWP Baustoffe'!$F$34*1.5,Z7="PE_Noppenfolie",'GWP Baustoffe'!$F$80,Z7="PE_Folie 100my",'GWP Baustoffe'!$F$78,Z7="PE_Folie 1mm",'GWP Baustoffe'!$F$79,Z7="Linoleum allg",'GWP Baustoffe'!$F$68,Z7="Linoleum Forbo",'GWP Baustoffe'!$F$69,Z7="PVC 2mm",'GWP Baustoffe'!$F$70,Z7="Teppich 1400g/m²",'GWP Baustoffe'!$F$71,Z7="Laminat",'GWP Baustoffe'!$F$72,Z7="Natursteinfliesen",'GWP Baustoffe'!$F$73,Z7="keramische Fliesen",'GWP Baustoffe'!$F$74,Z7="Filz 3mm (400g)",'GWP Baustoffe'!$F$75,Z7="Filz Fulda Rex 800g",'GWP Baustoffe'!$F$76,Z7="Hanfvlies 3mm",'GWP Baustoffe'!$F$82,Z7="Texil Sonnenschutz",'GWP Baustoffe'!$F$77,Z7="Kraftpapier 120g",'GWP Baustoffe'!$F$110,Z7="Papiertapete bedr. ",'GWP Baustoffe'!$F$111,Z7="Glasvlies Tapete",'GWP Baustoffe'!$F$112,Z7="Glasvlies_bedr.",'GWP Baustoffe'!$F$113,Z7="Tanztepp. 2mm",'GWP Baustoffe'!$F$70,Z7="Tanztepp. 1,7mm",'GWP Baustoffe'!$F$70/2*1.7,Z7="Tanztepp. 1,2mm",'GWP Baustoffe'!$F$70/2*1.2,Z7="Malervlies",'GWP Baustoffe'!$F$75*0.6,Z7="Bodent. 450g BW",'GWP Baustoffe'!$F$32*0.5,Z7="Tüll 50g BW",'GWP Baustoffe'!$F$32*0.05,Z7="Tüll 50g KF",'GWP Baustoffe'!$F$33*0.05,Z7="Tüll 100g BW",'GWP Baustoffe'!$F$32*0.1,Z7="Tüll 100g KF",'GWP Baustoffe'!$F$33*0.1,Z7="Schl. Ne. 75g BW",'GWP Baustoffe'!$F$32*0.075,Z7="Schl. Ne. 75g KF",'GWP Baustoffe'!$F$33*0.075,Z7="Nessel 300g BW",'GWP Baustoffe'!$F$32*0.3,Z7="Nessel 300g KF",'GWP Baustoffe'!$F$33*0.3,Z7="Shirting 220g BW",'GWP Baustoffe'!$F$32*0.22,Z7="Hori- Ne. 400g BW",'GWP Baustoffe'!$F$32*0.4,Z7="Mollton 300g BW",'GWP Baustoffe'!$F$32*0.3,Z7="Dekomoll. 165g BW",'GWP Baustoffe'!$F$32*0.165,Z7="Velour 350g BW",'GWP Baustoffe'!$F$32*0.35,Z7="Velour 450g BW",'GWP Baustoffe'!$F$32*0.45,Z7="Velour 600g BW",'GWP Baustoffe'!$F$32*0.6,Z7="Glasklarfolie 0,3mm",'GWP Baustoffe'!$F$70*0.15,Z7="Proj.Folie 0,35mm",'GWP Baustoffe'!$F$70*0.175,Z7="Tyvek 2506B",'GWP Baustoffe'!$F$67,Z7="Mollton 200g BW",'GWP Baustoffe'!$F32*0.2,Z7="Wooleserge 150 B1",'GWP Baustoffe'!$F$120*1,Z7="Forbo Eternal PVC",'GWP Baustoffe'!$F$73,Z7="Kunstrasen 2400g/m²",'GWP Baustoffe'!$F$81,Z7="Teppich 750g/m²",'GWP Baustoffe'!$F$71*0.53,Z7="Teppich 300g/m²",'GWP Baustoffe'!$F$71*0.214)</f>
        <v>0</v>
      </c>
      <c r="AD7" s="161">
        <f>_xlfn.IFS(Z7="-",0,Z7="Schaumstoff_5cm",'GWP Baustoffe'!$H$34*1.5,Z7="PE_Noppenfolie",'GWP Baustoffe'!$H$80,Z7="PE_Folie 100my",'GWP Baustoffe'!$H$78,Z7="PE_Folie 1mm",'GWP Baustoffe'!$H$79,Z7="Linoleum allg",'GWP Baustoffe'!$H$68,Z7="Linoleum Forbo",'GWP Baustoffe'!$H$69,Z7="PVC 2mm",'GWP Baustoffe'!$H$70,Z7="Teppich 1400g/m²",'GWP Baustoffe'!$H$71,Z7="Laminat",'GWP Baustoffe'!$H$72,Z7="Natursteinfliesen",'GWP Baustoffe'!$H$73,Z7="keramische Fliesen",'GWP Baustoffe'!$H$74,Z7="Filz 3mm (400g)",'GWP Baustoffe'!$H$75,Z7="Filz Fulda Rex 800g",'GWP Baustoffe'!$H$76,Z7="Jute",'GWP Baustoffe'!$H$81,Z7="Hanfvlies 3mm",'GWP Baustoffe'!$H$82,Z7="Texil Sonnenschutz",'GWP Baustoffe'!$H$77,Z7="Kraftpapier 120g",'GWP Baustoffe'!$H$110,Z7="Papiertapete bedr. ",'GWP Baustoffe'!$H$111,Z7="Glasvlies Tapete",'GWP Baustoffe'!$H$112,Z7="Glasvlies_bedr.",'GWP Baustoffe'!$H$113,Z7="Tanztepp. 2mm",'GWP Baustoffe'!$H$70,Z7="Tanztepp. 1,7mm",'GWP Baustoffe'!$H$70/2*1.7,Z7="Tanztepp. 1,2mm",'GWP Baustoffe'!$H$70/2*1.2,Z7="Malervlies",'GWP Baustoffe'!$H$75*0.6,Z7="Bodent. 450g BW",'GWP Baustoffe'!$G$32*0.45,Z7="Tüll 50g BW",'GWP Baustoffe'!$G$32*0.05,Z7="Tüll 50g KF",'GWP Baustoffe'!$G$33*0.05,Z7="Tüll 100g BW",'GWP Baustoffe'!$G$32*0.1,Z7="Tüll 100g KF",'GWP Baustoffe'!$G$33*0.1,Z7="Schl. Ne. 75g BW",'GWP Baustoffe'!$G$32*0.075,Z7="Schl. Ne. 75g KF",'GWP Baustoffe'!$G$33*0.075,Z7="Nessel 300g BW",'GWP Baustoffe'!$G$32*0.3,Z7="Nessel 300g KF",'GWP Baustoffe'!$G$33*0.3,Z7="Shirting 220g BW",'GWP Baustoffe'!$G$32*0.22,Z7="Hori- Ne. 400g BW",'GWP Baustoffe'!$G$32*0.4,Z7="Mollton 300g BW",'GWP Baustoffe'!$G$32*0.3,Z7="Dekomoll. 165g BW",'GWP Baustoffe'!$G$32*0.165,Z7="Velour 350g BW",'GWP Baustoffe'!$G$32*0.35,Z7="Velour 450g BW",'GWP Baustoffe'!$G$32*0.45,Z7="Velour 600g BW",'GWP Baustoffe'!$G$32*0.6,Z7="Glasklarfolie 0,3mm",'GWP Baustoffe'!$H$70*0.15,Z7="Proj.Folie 0,35mm",'GWP Baustoffe'!$H$70*0.175,Z7="Tyvek 2506B",'GWP Baustoffe'!$H$67,Z7="Mollton 200g BW",'GWP Baustoffe'!$G$32*0.2,Z7="Wooleserge 150 B1",'GWP Baustoffe'!$H$120*1,Z7="Forbo Eternal PVC",'GWP Baustoffe'!$H$73,Z7="Kunstrasen 2400g/m²",'GWP Baustoffe'!$H$81,Z7="Teppich 750g/m²",'GWP Baustoffe'!$H$71*0.53,Z7="Teppich 300g/m²",'GWP Baustoffe'!$H$71*0.214)</f>
        <v>8.5500000000000007</v>
      </c>
      <c r="AE7" s="131">
        <f>AA7*(AD7+AC7/100*AB7)</f>
        <v>0</v>
      </c>
      <c r="AF7" s="112"/>
      <c r="AG7" s="106" t="s">
        <v>164</v>
      </c>
      <c r="AH7" s="106"/>
      <c r="AI7" s="132">
        <f>_xlfn.IFS(AG7="-",0,AG7="Fassadenfarbe [l]",'GWP Baustoffe'!$H$36,AG7="Disp. Innen [l]",'GWP Baustoffe'!$H$37,AG7="Lacke, H²O [l]",'GWP Baustoffe'!$H$41,AG7="Lacke, löse. [l]",'GWP Baustoffe'!$H$38,AG7="Metalllack, löse. [l]",'GWP Baustoffe'!$H$43,AG7="Parkettlack H²O [l]",'GWP Baustoffe'!$H$43,AG7="Henso Brands. [kg]",'GWP Baustoffe'!$H$39,AG7="Kleber [kg]",'GWP Baustoffe'!$H$40,AG7="PE Schaum [kg]",'GWP Baustoffe'!$G$54,AG7="Gewebefüller [kg]",'GWP Baustoffe'!$H$56,AG7="Silicon [kg]",'GWP Baustoffe'!$H$45,AG7="Kalkfarbe [kg]",'GWP Baustoffe'!$H$44,AG7="GFK",'GWP Baustoffe'!$H$55,AG7="Gipsputz [kg]",'GWP Baustoffe'!$H$57,AG7="Acylfarbe [l]",'GWP Baustoffe'!$H$58,AG7="GFK [kg]",'GWP Baustoffe'!$H$53)</f>
        <v>3.3617904000000003</v>
      </c>
      <c r="AJ7" s="133">
        <f>AH7*AI7</f>
        <v>0</v>
      </c>
      <c r="AK7" s="112"/>
      <c r="AL7" s="107" t="s">
        <v>124</v>
      </c>
      <c r="AM7" s="114"/>
      <c r="AN7" s="163">
        <v>0</v>
      </c>
      <c r="AO7" s="175">
        <f>_xlfn.IFS(AL7="-",0,AL7="Papphülsen [kg]",'GWP Baustoffe'!$F$64,AL7="Acrylwanne [kg]",'GWP Baustoffe'!$F$89,AL7="Stahlwanne [m²]",'GWP Baustoffe'!$F$90,AL7="Künst. Zweig, 70cm mit Blatt [Stk]",'GWP Baustoffe'!$F$143,AL7="Styropor 5x50x100cm [Stk]",'GWP Baustoffe'!$F$144,AL7="Styropor 20x50x100cm [Stk]",'GWP Baustoffe'!$F$145,AL7="Styroppor 30x50x100cm [Stk]",'GWP Baustoffe'!$F$146,AL7="Styropdur 3x60x120cm [Stk]",'GWP Baustoffe'!$F$147,AL7="Styropdur 4x60x120cm [Stk]",'GWP Baustoffe'!$F$148,AL7="Styropdur 5x60x120cm [Stk]",'GWP Baustoffe'!$F$149,AL7="Styropdur 12x60x120cm [Stk]",'GWP Baustoffe'!$F$150,AL7="Rohriso. PE  12/15mm x 9mm [m]",'GWP Baustoffe'!$F$151,AL7="Rohriso. PE 18mm x 20mm [m]",'GWP Baustoffe'!$F$152,AL7="Rohriso. PE  22mm x 20mm [m]",'GWP Baustoffe'!$F$153,AL7="Rohriso. PE  28mm x 20mm [m]",'GWP Baustoffe'!$F$154,AL7="Rohriso. PE  60mm x 20mm [m]",'GWP Baustoffe'!$F$155,AL7="Rohriso. PE  114mm x 20mm [m]",'GWP Baustoffe'!$F$156,AL7="Europalette [Stk]",'GWP Baustoffe'!$F$157,AL7="Pulverbeschichten [m²]",'GWP Baustoffe'!$F$172,AL7="Schrauben/Kleint. Satz [Stk]",'GWP Baustoffe'!$F$169,AL7="PVC Rohr [kg]",'GWP Baustoffe'!$F$63,AL7="Stroh/Heu [kg]",'GWP Baustoffe'!$F$60,AL7="fertige Innentür [Stk]",'GWP Baustoffe'!$F$158,AL7="Blähton [kg]",'GWP Baustoffe'!$F$176,AL7="Blähglas [kg]",'GWP Baustoffe'!$F$175,AL7="Perlit 0-3 [kg]",'GWP Baustoffe'!$F$177,AL7="Perlit 0-1 [kg]",'GWP Baustoffe'!$F$178,AL7="Kies 2/32 [kg]",'GWP Baustoffe'!$F$179,AL7="Bimskies [kg]",'GWP Baustoffe'!$F$180,AL7="Korkschrot [kg]",'GWP Baustoffe'!$F$181,AL7="Kalksteinsand tr. [kg]",'GWP Baustoffe'!$F$182,AL7="Sand 0/2 tr. [kg]",'GWP Baustoffe'!$F$183,AL7="Sand 0/2 feucht [kg]",'GWP Baustoffe'!$F$184,AL7="Lehm [m³]",'GWP Baustoffe'!$F$185,AL7="Torf [m³]",'GWP Baustoffe'!$F$186,AL7="Riggips 10mm [m²]",'GWP Baustoffe'!$F$188,AL7="Riggips 12,5mm [m²]",'GWP Baustoffe'!$F$189,AL7="Riggips 15mm [m²]",'GWP Baustoffe'!$F$190,AL7="Riggips 18mm [m²]",'GWP Baustoffe'!$F$191,AL7="Glasbaustein [m³]",'GWP Baustoffe'!$F$193,AL7="Promatec 15mm [m²]",'GWP Baustoffe'!$F$194,AL7="Steinwolle [m³]",'GWP Baustoffe'!$F$195)</f>
        <v>0</v>
      </c>
      <c r="AP7" s="161">
        <f>_xlfn.IFS(AL7="-",0,AL7="Papphülsen [kg]",'GWP Baustoffe'!$H$64,AL7="Acrylwanne [kg]",'GWP Baustoffe'!$H$89,AL7="Stahlwanne [m²]",'GWP Baustoffe'!$H$90,AL7="Künst. Zweig, 70cm mit Blatt [Stk]",'GWP Baustoffe'!$H$143,AL7="Styropor 5x50x100cm [Stk]",'GWP Baustoffe'!$H$144,AL7="Styropor 20x50x100cm [Stk]",'GWP Baustoffe'!$H$145,AL7="Styroppor 30x50x100cm [Stk]",'GWP Baustoffe'!$H$146,AL7="Styropdur 3x60x120cm [Stk]",'GWP Baustoffe'!$H$147,AL7="Styropdur 4x60x120cm [Stk]",'GWP Baustoffe'!$H$148,AL7="Styropdur 5x60x120cm [Stk]",'GWP Baustoffe'!$H$149,AL7="Styropdur 12x60x120cm [Stk]",'GWP Baustoffe'!$H$150,AL7="Rohriso. PE  12/15mm x 9mm [m]",'GWP Baustoffe'!$H$151,AL7="Rohriso. PE 18mm x 20mm [m]",'GWP Baustoffe'!$H$152,AL7="Rohriso. PE  22mm x 20mm [m]",'GWP Baustoffe'!$H$153,AL7="Rohriso. PE  28mm x 20mm [m]",'GWP Baustoffe'!$H$154,AL7="Rohriso. PE  60mm x 20mm [m]",'GWP Baustoffe'!$H$155,AL7="Rohriso. PE  114mm x 20mm [m]",'GWP Baustoffe'!$H$156,AL7="Europalette [Stk]",'GWP Baustoffe'!$H$157,AL7="Pulverbeschichten [m²]",'GWP Baustoffe'!$H$172,AL7="Schrauben/Kleint. Satz [Stk]",'GWP Baustoffe'!$H$169,AL7="PVC Rohr [kg]",'GWP Baustoffe'!$H$63,AL7="Stroh/Heu [kg]",'GWP Baustoffe'!$H$60,AL7="fertige Innentür [Stk]",'GWP Baustoffe'!$H$158,AL7="Blähton [kg]",'GWP Baustoffe'!$H$176,AL7="Blähglas [kg]",'GWP Baustoffe'!$H$175,AL7="Perlit 0-3 [kg]",'GWP Baustoffe'!$H$177,AL7="Perlit 0-1 [kg]",'GWP Baustoffe'!$H$178,AL7="Kies 2/32 [kg]",'GWP Baustoffe'!$H$179,AL7="Bimskies [kg]",'GWP Baustoffe'!$H$180,AL7="Korkschrot [kg]",'GWP Baustoffe'!$H$181,AL7="Kalksteinsand tr. [kg]",'GWP Baustoffe'!$H$182,AL7="Sand 0/2 tr. [kg]",'GWP Baustoffe'!$H$183,AL7="Sand 0/2 feucht [kg]",'GWP Baustoffe'!$H$184,AL7="Lehm [m³]",'GWP Baustoffe'!$H$185,AL7="Torf [m³]",'GWP Baustoffe'!$H$186,AL7="Riggips 10mm [m²]",'GWP Baustoffe'!$H$188,AL7="Riggips 12,5mm [m²]",'GWP Baustoffe'!$H$189,AL7="Riggips 15mm [m²]",'GWP Baustoffe'!$H$190,AL7="Riggips 18mm [m²]",'GWP Baustoffe'!$H$191,AL7="Glasbaustein [m³]",'GWP Baustoffe'!$H$193,AL7="Promatec 15mm [m²]",'GWP Baustoffe'!$H$194,AL7="Steinwolle [m³]",'GWP Baustoffe'!$H$195)</f>
        <v>100</v>
      </c>
      <c r="AQ7" s="130">
        <f>AM7*(AP7+AN7/100*AO7)</f>
        <v>0</v>
      </c>
      <c r="AR7" s="105"/>
      <c r="AS7" s="105"/>
      <c r="AT7" s="105"/>
      <c r="AU7" s="105"/>
      <c r="AV7" s="105"/>
      <c r="AW7" s="105"/>
    </row>
    <row r="8" spans="1:60" s="49" customFormat="1" ht="21" customHeight="1" x14ac:dyDescent="0.3">
      <c r="A8" s="112"/>
      <c r="B8" s="106" t="s">
        <v>24</v>
      </c>
      <c r="C8" s="114"/>
      <c r="D8" s="164">
        <v>90</v>
      </c>
      <c r="E8" s="161">
        <f>_xlfn.IFS(B8="-",0,B8="Profil",'GWP Baustoffe'!$F$7,B8="Blech",'GWP Baustoffe'!$F$8,B8="Edel Blech",'GWP Baustoffe'!$F$47,B8="verz. Blech",'GWP Baustoffe'!F$49)</f>
        <v>0</v>
      </c>
      <c r="F8" s="129">
        <f>_xlfn.IFS(B8="-",0,B8="Profil",'GWP Baustoffe'!$H$7,B8="Blech",'GWP Baustoffe'!$H$8,B8="Edel Blech",'GWP Baustoffe'!$H$47,B8="verz. Blech",'GWP Baustoffe'!$H$49)</f>
        <v>0</v>
      </c>
      <c r="G8" s="131">
        <f>C8*(F8+D8/100*E8)</f>
        <v>0</v>
      </c>
      <c r="H8" s="112"/>
      <c r="I8" s="106" t="s">
        <v>24</v>
      </c>
      <c r="J8" s="158"/>
      <c r="K8" s="164">
        <v>90</v>
      </c>
      <c r="L8" s="161">
        <f>_xlfn.IFS(I8="-",0,I8="Al Profil",'GWP Baustoffe'!$F$9,I8="Al Blech",'GWP Baustoffe'!$F$10,I8="Cu Blech",0)</f>
        <v>0</v>
      </c>
      <c r="M8" s="129">
        <f>_xlfn.IFS(I8="-",0,I8="Al Profil",'GWP Baustoffe'!$H$9,I8="Al Blech",'GWP Baustoffe'!$H$10,I8="Cu Blech",'GWP Baustoffe'!$H$48)</f>
        <v>0</v>
      </c>
      <c r="N8" s="131">
        <f>J8*(M8+K8/100*L8)</f>
        <v>0</v>
      </c>
      <c r="O8" s="112"/>
      <c r="P8" s="106" t="s">
        <v>75</v>
      </c>
      <c r="Q8" s="107">
        <v>21</v>
      </c>
      <c r="R8" s="106">
        <v>1250</v>
      </c>
      <c r="S8" s="107">
        <v>2500</v>
      </c>
      <c r="T8" s="114"/>
      <c r="U8" s="164">
        <v>10</v>
      </c>
      <c r="V8" s="162">
        <f>_xlfn.IFS(P8="-",0,P8="Latten",'GWP Baustoffe'!$F$13,P8="Latten zert.",'GWP Baustoffe'!$F$13,P8="KVH",'GWP Baustoffe'!$F$14,P8="Hobelware",'GWP Baustoffe'!$F$15,P8="Hobelware zert.",'GWP Baustoffe'!$F$15,P8="Sperrholz",'GWP Baustoffe'!$F$16,P8="Sperrholz zert.",'GWP Baustoffe'!$F$16,P8="Fi 3-Schicht",'GWP Baustoffe'!$F$17,P8="Fi 3-Schicht zert.",'GWP Baustoffe'!$F$17,P8="Gabun Tipla",'GWP Baustoffe'!$F$18,P8="MDF",'GWP Baustoffe'!$F$19,P8="MDF be.",'GWP Baustoffe'!$F$20,P8="HDF",'GWP Baustoffe'!$F$21,P8="Spanplatte",'GWP Baustoffe'!$F$22,P8="Spanplatte, be.",'GWP Baustoffe'!$F$23,P8="Laubschnittholz",'GWP Baustoffe'!$F$24,P8="OSB",'GWP Baustoffe'!$F$25,P8="Steico LVL",'GWP Baustoffe'!$F$26,P8="Gabun Sperr.",'GWP Baustoffe'!$F$27,P8="Birke Multi",'GWP Baustoffe'!$F$28,P8="Birke Multi zert.",'GWP Baustoffe'!$F$28,P8="HPL 0,8mm",'GWP Baustoffe'!$F$29*1250,P8="Polystyrol (XPS)",'GWP Baustoffe'!$F$87)</f>
        <v>-32.450000000000003</v>
      </c>
      <c r="W8" s="129">
        <f>_xlfn.IFS(P8="-",0,P8="Latten",'GWP Baustoffe'!$H$13,P8="Latten zert.",'GWP Baustoffe'!$I$13,P8="KVH",'GWP Baustoffe'!$H$14,P8="Hobelware",'GWP Baustoffe'!$H$15,P8="Hobelware zert.",'GWP Baustoffe'!$I$15,P8="Sperrholz",'GWP Baustoffe'!$H$16,P8="Sperrholz zert.",'GWP Baustoffe'!$I$16,P8="Fi 3-Schicht",'GWP Baustoffe'!$H$17,P8="Fi 3-Schicht zert.",'GWP Baustoffe'!$I$17,P8="Gabun Tipla",'GWP Baustoffe'!$H$18,P8="MDF",'GWP Baustoffe'!$H$19,P8="MDF be.",'GWP Baustoffe'!$H$20,P8="HDF",'GWP Baustoffe'!$H$21,P8="Spanplatte",'GWP Baustoffe'!$H$22,P8="Spanplatte, be.",'GWP Baustoffe'!$H$23,P8="Laubschnittholz",'GWP Baustoffe'!$H$24,P8="OSB",'GWP Baustoffe'!$H$25,P8="Steico LVL",'GWP Baustoffe'!$H$26,P8="Gabun Sperr.",'GWP Baustoffe'!$H$27,P8="Birke Multi",'GWP Baustoffe'!$H$28,P8="Birke Multi zert.",'GWP Baustoffe'!$I$28,P8="HPL 0,8mm",'GWP Baustoffe'!$H$29*1250,P8="Polystyrol (XPS)",'GWP Baustoffe'!$H$87)</f>
        <v>296.20000000000005</v>
      </c>
      <c r="X8" s="131">
        <f>Q8/1000*R8/1000*S8/1000*T8*(W8 + U8/100*V8)</f>
        <v>0</v>
      </c>
      <c r="Y8" s="113"/>
      <c r="Z8" s="107" t="s">
        <v>24</v>
      </c>
      <c r="AA8" s="114"/>
      <c r="AB8" s="164">
        <v>0</v>
      </c>
      <c r="AC8" s="189">
        <f>_xlfn.IFS(Z8="-",0,Z8="Schaumstoff_5cm",'GWP Baustoffe'!$F$34*1.5,Z8="PE_Noppenfolie",'GWP Baustoffe'!$F$80,Z8="PE_Folie 100my",'GWP Baustoffe'!$F$78,Z8="PE_Folie 1mm",'GWP Baustoffe'!$F$79,Z8="Linoleum allg",'GWP Baustoffe'!$F$68,Z8="Linoleum Forbo",'GWP Baustoffe'!$F$69,Z8="PVC 2mm",'GWP Baustoffe'!$F$70,Z8="Teppich 1400g/m²",'GWP Baustoffe'!$F$71,Z8="Laminat",'GWP Baustoffe'!$F$72,Z8="Natursteinfliesen",'GWP Baustoffe'!$F$73,Z8="keramische Fliesen",'GWP Baustoffe'!$F$74,Z8="Filz 3mm (400g)",'GWP Baustoffe'!$F$75,Z8="Filz Fulda Rex 800g",'GWP Baustoffe'!$F$76,Z8="Hanfvlies 3mm",'GWP Baustoffe'!$F$82,Z8="Texil Sonnenschutz",'GWP Baustoffe'!$F$77,Z8="Kraftpapier 120g",'GWP Baustoffe'!$F$110,Z8="Papiertapete bedr. ",'GWP Baustoffe'!$F$111,Z8="Glasvlies Tapete",'GWP Baustoffe'!$F$112,Z8="Glasvlies_bedr.",'GWP Baustoffe'!$F$113,Z8="Tanztepp. 2mm",'GWP Baustoffe'!$F$70,Z8="Tanztepp. 1,7mm",'GWP Baustoffe'!$F$70/2*1.7,Z8="Tanztepp. 1,2mm",'GWP Baustoffe'!$F$70/2*1.2,Z8="Malervlies",'GWP Baustoffe'!$F$75*0.6,Z8="Bodent. 450g BW",'GWP Baustoffe'!$F$32*0.5,Z8="Tüll 50g BW",'GWP Baustoffe'!$F$32*0.05,Z8="Tüll 50g KF",'GWP Baustoffe'!$F$33*0.05,Z8="Tüll 100g BW",'GWP Baustoffe'!$F$32*0.1,Z8="Tüll 100g KF",'GWP Baustoffe'!$F$33*0.1,Z8="Schl. Ne. 75g BW",'GWP Baustoffe'!$F$32*0.075,Z8="Schl. Ne. 75g KF",'GWP Baustoffe'!$F$33*0.075,Z8="Nessel 300g BW",'GWP Baustoffe'!$F$32*0.3,Z8="Nessel 300g KF",'GWP Baustoffe'!$F$33*0.3,Z8="Shirting 220g BW",'GWP Baustoffe'!$F$32*0.22,Z8="Hori- Ne. 400g BW",'GWP Baustoffe'!$F$32*0.4,Z8="Mollton 300g BW",'GWP Baustoffe'!$F$32*0.3,Z8="Dekomoll. 165g BW",'GWP Baustoffe'!$F$32*0.165,Z8="Velour 350g BW",'GWP Baustoffe'!$F$32*0.35,Z8="Velour 450g BW",'GWP Baustoffe'!$F$32*0.45,Z8="Velour 600g BW",'GWP Baustoffe'!$F$32*0.6,Z8="Glasklarfolie 0,3mm",'GWP Baustoffe'!$F$70*0.15,Z8="Proj.Folie 0,35mm",'GWP Baustoffe'!$F$70*0.175,Z8="Tyvek 2506B",'GWP Baustoffe'!$F$67,Z8="Mollton 200g BW",'GWP Baustoffe'!$F33*0.2,Z8="Wooleserge 150 B1",'GWP Baustoffe'!$F$120*1,Z8="Forbo Eternal PVC",'GWP Baustoffe'!$F$73,Z8="Kunstrasen 2400g/m²",'GWP Baustoffe'!$F$81,Z8="Teppich 750g/m²",'GWP Baustoffe'!$F$71*0.53,Z8="Teppich 300g/m²",'GWP Baustoffe'!$F$71*0.214)</f>
        <v>0</v>
      </c>
      <c r="AD8" s="161">
        <f>_xlfn.IFS(Z8="-",0,Z8="Schaumstoff_5cm",'GWP Baustoffe'!$H$34*1.5,Z8="PE_Noppenfolie",'GWP Baustoffe'!$H$80,Z8="PE_Folie 100my",'GWP Baustoffe'!$H$78,Z8="PE_Folie 1mm",'GWP Baustoffe'!$H$79,Z8="Linoleum allg",'GWP Baustoffe'!$H$68,Z8="Linoleum Forbo",'GWP Baustoffe'!$H$69,Z8="PVC 2mm",'GWP Baustoffe'!$H$70,Z8="Teppich 1400g/m²",'GWP Baustoffe'!$H$71,Z8="Laminat",'GWP Baustoffe'!$H$72,Z8="Natursteinfliesen",'GWP Baustoffe'!$H$73,Z8="keramische Fliesen",'GWP Baustoffe'!$H$74,Z8="Filz 3mm (400g)",'GWP Baustoffe'!$H$75,Z8="Filz Fulda Rex 800g",'GWP Baustoffe'!$H$76,Z8="Jute",'GWP Baustoffe'!$H$81,Z8="Hanfvlies 3mm",'GWP Baustoffe'!$H$82,Z8="Texil Sonnenschutz",'GWP Baustoffe'!$H$77,Z8="Kraftpapier 120g",'GWP Baustoffe'!$H$110,Z8="Papiertapete bedr. ",'GWP Baustoffe'!$H$111,Z8="Glasvlies Tapete",'GWP Baustoffe'!$H$112,Z8="Glasvlies_bedr.",'GWP Baustoffe'!$H$113,Z8="Tanztepp. 2mm",'GWP Baustoffe'!$H$70,Z8="Tanztepp. 1,7mm",'GWP Baustoffe'!$H$70/2*1.7,Z8="Tanztepp. 1,2mm",'GWP Baustoffe'!$H$70/2*1.2,Z8="Malervlies",'GWP Baustoffe'!$H$75*0.6,Z8="Bodent. 450g BW",'GWP Baustoffe'!$G$32*0.45,Z8="Tüll 50g BW",'GWP Baustoffe'!$G$32*0.05,Z8="Tüll 50g KF",'GWP Baustoffe'!$G$33*0.05,Z8="Tüll 100g BW",'GWP Baustoffe'!$G$32*0.1,Z8="Tüll 100g KF",'GWP Baustoffe'!$G$33*0.1,Z8="Schl. Ne. 75g BW",'GWP Baustoffe'!$G$32*0.075,Z8="Schl. Ne. 75g KF",'GWP Baustoffe'!$G$33*0.075,Z8="Nessel 300g BW",'GWP Baustoffe'!$G$32*0.3,Z8="Nessel 300g KF",'GWP Baustoffe'!$G$33*0.3,Z8="Shirting 220g BW",'GWP Baustoffe'!$G$32*0.22,Z8="Hori- Ne. 400g BW",'GWP Baustoffe'!$G$32*0.4,Z8="Mollton 300g BW",'GWP Baustoffe'!$G$32*0.3,Z8="Dekomoll. 165g BW",'GWP Baustoffe'!$G$32*0.165,Z8="Velour 350g BW",'GWP Baustoffe'!$G$32*0.35,Z8="Velour 450g BW",'GWP Baustoffe'!$G$32*0.45,Z8="Velour 600g BW",'GWP Baustoffe'!$G$32*0.6,Z8="Glasklarfolie 0,3mm",'GWP Baustoffe'!$H$70*0.15,Z8="Proj.Folie 0,35mm",'GWP Baustoffe'!$H$70*0.175,Z8="Tyvek 2506B",'GWP Baustoffe'!$H$67,Z8="Mollton 200g BW",'GWP Baustoffe'!$G$32*0.2,Z8="Wooleserge 150 B1",'GWP Baustoffe'!$H$120*1,Z8="Forbo Eternal PVC",'GWP Baustoffe'!$H$73,Z8="Kunstrasen 2400g/m²",'GWP Baustoffe'!$H$81,Z8="Teppich 750g/m²",'GWP Baustoffe'!$H$71*0.53,Z8="Teppich 300g/m²",'GWP Baustoffe'!$H$71*0.214)</f>
        <v>0</v>
      </c>
      <c r="AE8" s="131">
        <f t="shared" ref="AE8:AE71" si="0">AA8*(AD8+AC8/100*AB8)</f>
        <v>0</v>
      </c>
      <c r="AF8" s="112"/>
      <c r="AG8" s="106" t="s">
        <v>24</v>
      </c>
      <c r="AH8" s="106"/>
      <c r="AI8" s="132">
        <f>_xlfn.IFS(AG8="-",0,AG8="Fassadenfarbe [l]",'GWP Baustoffe'!$H$36,AG8="Disp. Innen [l]",'GWP Baustoffe'!$H$37,AG8="Lacke, H²O [l]",'GWP Baustoffe'!$H$41,AG8="Lacke, löse. [l]",'GWP Baustoffe'!$H$38,AG8="Metalllack, löse. [l]",'GWP Baustoffe'!$H$43,AG8="Parkettlack H²O [l]",'GWP Baustoffe'!$H$43,AG8="Henso Brands. [kg]",'GWP Baustoffe'!$H$39,AG8="Kleber [kg]",'GWP Baustoffe'!$H$40,AG8="PE Schaum [kg]",'GWP Baustoffe'!$G$54,AG8="Gewebefüller [kg]",'GWP Baustoffe'!$H$56,AG8="Silicon [kg]",'GWP Baustoffe'!$H$45,AG8="Kalkfarbe [kg]",'GWP Baustoffe'!$H$44,AG8="GFK",'GWP Baustoffe'!$H$55,AG8="Gipsputz [kg]",'GWP Baustoffe'!$H$57,AG8="Acylfarbe [l]",'GWP Baustoffe'!$H$58,AG8="GFK [kg]",'GWP Baustoffe'!$H$53)</f>
        <v>0</v>
      </c>
      <c r="AJ8" s="133">
        <f t="shared" ref="AJ8:AJ20" si="1">AH8*AI8</f>
        <v>0</v>
      </c>
      <c r="AK8" s="112"/>
      <c r="AL8" s="107" t="s">
        <v>24</v>
      </c>
      <c r="AM8" s="114"/>
      <c r="AN8" s="164">
        <v>0</v>
      </c>
      <c r="AO8" s="176">
        <f>_xlfn.IFS(AL8="-",0,AL8="Papphülsen [kg]",'GWP Baustoffe'!$F$64,AL8="Acrylwanne [kg]",'GWP Baustoffe'!$F$89,AL8="Stahlwanne [m²]",'GWP Baustoffe'!$F$90,AL8="Künst. Zweig, 70cm mit Blatt [Stk]",'GWP Baustoffe'!$F$143,AL8="Styropor 5x50x100cm [Stk]",'GWP Baustoffe'!$F$144,AL8="Styropor 20x50x100cm [Stk]",'GWP Baustoffe'!$F$145,AL8="Styroppor 30x50x100cm [Stk]",'GWP Baustoffe'!$F$146,AL8="Styropdur 3x60x120cm [Stk]",'GWP Baustoffe'!$F$147,AL8="Styropdur 4x60x120cm [Stk]",'GWP Baustoffe'!$F$148,AL8="Styropdur 5x60x120cm [Stk]",'GWP Baustoffe'!$F$149,AL8="Styropdur 12x60x120cm [Stk]",'GWP Baustoffe'!$F$150,AL8="Rohriso. PE  12/15mm x 9mm [m]",'GWP Baustoffe'!$F$151,AL8="Rohriso. PE 18mm x 20mm [m]",'GWP Baustoffe'!$F$152,AL8="Rohriso. PE  22mm x 20mm [m]",'GWP Baustoffe'!$F$153,AL8="Rohriso. PE  28mm x 20mm [m]",'GWP Baustoffe'!$F$154,AL8="Rohriso. PE  60mm x 20mm [m]",'GWP Baustoffe'!$F$155,AL8="Rohriso. PE  114mm x 20mm [m]",'GWP Baustoffe'!$F$156,AL8="Europalette [Stk]",'GWP Baustoffe'!$F$157,AL8="Pulverbeschichten [m²]",'GWP Baustoffe'!$F$172,AL8="Schrauben/Kleint. Satz [Stk]",'GWP Baustoffe'!$F$169,AL8="PVC Rohr [kg]",'GWP Baustoffe'!$F$63,AL8="Stroh/Heu [kg]",'GWP Baustoffe'!$F$60,AL8="fertige Innentür [Stk]",'GWP Baustoffe'!$F$158,AL8="Blähton [kg]",'GWP Baustoffe'!$F$176,AL8="Blähglas [kg]",'GWP Baustoffe'!$F$175,AL8="Perlit 0-3 [kg]",'GWP Baustoffe'!$F$177,AL8="Perlit 0-1 [kg]",'GWP Baustoffe'!$F$178,AL8="Kies 2/32 [kg]",'GWP Baustoffe'!$F$179,AL8="Bimskies [kg]",'GWP Baustoffe'!$F$180,AL8="Korkschrot [kg]",'GWP Baustoffe'!$F$181,AL8="Kalksteinsand tr. [kg]",'GWP Baustoffe'!$F$182,AL8="Sand 0/2 tr. [kg]",'GWP Baustoffe'!$F$183,AL8="Sand 0/2 feucht [kg]",'GWP Baustoffe'!$F$184,AL8="Lehm [m³]",'GWP Baustoffe'!$F$185,AL8="Torf [m³]",'GWP Baustoffe'!$F$186,AL8="Riggips 10mm [m²]",'GWP Baustoffe'!$F$188,AL8="Riggips 12,5mm [m²]",'GWP Baustoffe'!$F$189,AL8="Riggips 15mm [m²]",'GWP Baustoffe'!$F$190,AL8="Riggips 18mm [m²]",'GWP Baustoffe'!$F$191,AL8="Glasbaustein [m³]",'GWP Baustoffe'!$F$193,AL8="Promatec 15mm [m²]",'GWP Baustoffe'!$F$194,AL8="Steinwolle [m³]",'GWP Baustoffe'!$F$195)</f>
        <v>0</v>
      </c>
      <c r="AP8" s="161">
        <f>_xlfn.IFS(AL8="-",0,AL8="Papphülsen [kg]",'GWP Baustoffe'!$H$64,AL8="Acrylwanne [kg]",'GWP Baustoffe'!$H$89,AL8="Stahlwanne [m²]",'GWP Baustoffe'!$H$90,AL8="Künst. Zweig, 70cm mit Blatt [Stk]",'GWP Baustoffe'!$H$143,AL8="Styropor 5x50x100cm [Stk]",'GWP Baustoffe'!$H$144,AL8="Styropor 20x50x100cm [Stk]",'GWP Baustoffe'!$H$145,AL8="Styroppor 30x50x100cm [Stk]",'GWP Baustoffe'!$H$146,AL8="Styropdur 3x60x120cm [Stk]",'GWP Baustoffe'!$H$147,AL8="Styropdur 4x60x120cm [Stk]",'GWP Baustoffe'!$H$148,AL8="Styropdur 5x60x120cm [Stk]",'GWP Baustoffe'!$H$149,AL8="Styropdur 12x60x120cm [Stk]",'GWP Baustoffe'!$H$150,AL8="Rohriso. PE  12/15mm x 9mm [m]",'GWP Baustoffe'!$H$151,AL8="Rohriso. PE 18mm x 20mm [m]",'GWP Baustoffe'!$H$152,AL8="Rohriso. PE  22mm x 20mm [m]",'GWP Baustoffe'!$H$153,AL8="Rohriso. PE  28mm x 20mm [m]",'GWP Baustoffe'!$H$154,AL8="Rohriso. PE  60mm x 20mm [m]",'GWP Baustoffe'!$H$155,AL8="Rohriso. PE  114mm x 20mm [m]",'GWP Baustoffe'!$H$156,AL8="Europalette [Stk]",'GWP Baustoffe'!$H$157,AL8="Pulverbeschichten [m²]",'GWP Baustoffe'!$H$172,AL8="Schrauben/Kleint. Satz [Stk]",'GWP Baustoffe'!$H$169,AL8="PVC Rohr [kg]",'GWP Baustoffe'!$H$63,AL8="Stroh/Heu [kg]",'GWP Baustoffe'!$H$60,AL8="fertige Innentür [Stk]",'GWP Baustoffe'!$H$158,AL8="Blähton [kg]",'GWP Baustoffe'!$H$176,AL8="Blähglas [kg]",'GWP Baustoffe'!$H$175,AL8="Perlit 0-3 [kg]",'GWP Baustoffe'!$H$177,AL8="Perlit 0-1 [kg]",'GWP Baustoffe'!$H$178,AL8="Kies 2/32 [kg]",'GWP Baustoffe'!$H$179,AL8="Bimskies [kg]",'GWP Baustoffe'!$H$180,AL8="Korkschrot [kg]",'GWP Baustoffe'!$H$181,AL8="Kalksteinsand tr. [kg]",'GWP Baustoffe'!$H$182,AL8="Sand 0/2 tr. [kg]",'GWP Baustoffe'!$H$183,AL8="Sand 0/2 feucht [kg]",'GWP Baustoffe'!$H$184,AL8="Lehm [m³]",'GWP Baustoffe'!$H$185,AL8="Torf [m³]",'GWP Baustoffe'!$H$186,AL8="Riggips 10mm [m²]",'GWP Baustoffe'!$H$188,AL8="Riggips 12,5mm [m²]",'GWP Baustoffe'!$H$189,AL8="Riggips 15mm [m²]",'GWP Baustoffe'!$H$190,AL8="Riggips 18mm [m²]",'GWP Baustoffe'!$H$191,AL8="Glasbaustein [m³]",'GWP Baustoffe'!$H$193,AL8="Promatec 15mm [m²]",'GWP Baustoffe'!$H$194,AL8="Steinwolle [m³]",'GWP Baustoffe'!$H$195)</f>
        <v>0</v>
      </c>
      <c r="AQ8" s="131">
        <f t="shared" ref="AQ8:AQ58" si="2">AM8*(AP8+AN8/100*AO8)</f>
        <v>0</v>
      </c>
      <c r="AR8" s="105"/>
      <c r="AS8" s="105"/>
      <c r="AT8" s="105"/>
      <c r="AU8" s="105"/>
      <c r="AV8" s="105"/>
      <c r="AW8" s="105"/>
    </row>
    <row r="9" spans="1:60" s="49" customFormat="1" ht="21" customHeight="1" x14ac:dyDescent="0.3">
      <c r="A9" s="112"/>
      <c r="B9" s="106" t="s">
        <v>24</v>
      </c>
      <c r="C9" s="114"/>
      <c r="D9" s="164">
        <v>90</v>
      </c>
      <c r="E9" s="161">
        <f>_xlfn.IFS(B9="-",0,B9="Profil",'GWP Baustoffe'!$F$7,B9="Blech",'GWP Baustoffe'!$F$8,B9="Edel Blech",'GWP Baustoffe'!$F$47,B9="verz. Blech",'GWP Baustoffe'!F$49)</f>
        <v>0</v>
      </c>
      <c r="F9" s="129">
        <f>_xlfn.IFS(B9="-",0,B9="Profil",'GWP Baustoffe'!$H$7,B9="Blech",'GWP Baustoffe'!$H$8,B9="Edel Blech",'GWP Baustoffe'!$H$47,B9="verz. Blech",'GWP Baustoffe'!$H$49)</f>
        <v>0</v>
      </c>
      <c r="G9" s="131">
        <f t="shared" ref="G9:G72" si="3">C9*(F9+D9/100*E9)</f>
        <v>0</v>
      </c>
      <c r="H9" s="112"/>
      <c r="I9" s="106" t="s">
        <v>24</v>
      </c>
      <c r="J9" s="158"/>
      <c r="K9" s="164">
        <v>90</v>
      </c>
      <c r="L9" s="161">
        <f>_xlfn.IFS(I9="-",0,I9="Al Profil",'GWP Baustoffe'!$F$9,I9="Al Blech",'GWP Baustoffe'!$F$10,I9="Cu Blech",0)</f>
        <v>0</v>
      </c>
      <c r="M9" s="129">
        <f>_xlfn.IFS(I9="-",0,I9="Al Profil",'GWP Baustoffe'!$H$9,I9="Al Blech",'GWP Baustoffe'!$H$10,I9="Cu Blech",'GWP Baustoffe'!$H$48)</f>
        <v>0</v>
      </c>
      <c r="N9" s="131">
        <f t="shared" ref="N9:N72" si="4">J9*(M9+K9/100*L9)</f>
        <v>0</v>
      </c>
      <c r="O9" s="112"/>
      <c r="P9" s="106" t="s">
        <v>24</v>
      </c>
      <c r="Q9" s="107"/>
      <c r="R9" s="106"/>
      <c r="S9" s="107"/>
      <c r="T9" s="114"/>
      <c r="U9" s="164">
        <v>10</v>
      </c>
      <c r="V9" s="162">
        <f>_xlfn.IFS(P9="-",0,P9="Latten",'GWP Baustoffe'!$F$13,P9="Latten zert.",'GWP Baustoffe'!$F$13,P9="KVH",'GWP Baustoffe'!$F$14,P9="Hobelware",'GWP Baustoffe'!$F$15,P9="Hobelware zert.",'GWP Baustoffe'!$F$15,P9="Sperrholz",'GWP Baustoffe'!$F$16,P9="Sperrholz zert.",'GWP Baustoffe'!$F$16,P9="Fi 3-Schicht",'GWP Baustoffe'!$F$17,P9="Fi 3-Schicht zert.",'GWP Baustoffe'!$F$17,P9="Gabun Tipla",'GWP Baustoffe'!$F$18,P9="MDF",'GWP Baustoffe'!$F$19,P9="MDF be.",'GWP Baustoffe'!$F$20,P9="HDF",'GWP Baustoffe'!$F$21,P9="Spanplatte",'GWP Baustoffe'!$F$22,P9="Spanplatte, be.",'GWP Baustoffe'!$F$23,P9="Laubschnittholz",'GWP Baustoffe'!$F$24,P9="OSB",'GWP Baustoffe'!$F$25,P9="Steico LVL",'GWP Baustoffe'!$F$26,P9="Gabun Sperr.",'GWP Baustoffe'!$F$27,P9="Birke Multi",'GWP Baustoffe'!$F$28,P9="Birke Multi zert.",'GWP Baustoffe'!$F$28,P9="HPL 0,8mm",'GWP Baustoffe'!$F$29*1250,P9="Polystyrol (XPS)",'GWP Baustoffe'!$F$87)</f>
        <v>0</v>
      </c>
      <c r="W9" s="129">
        <f>_xlfn.IFS(P9="-",0,P9="Latten",'GWP Baustoffe'!$H$13,P9="Latten zert.",'GWP Baustoffe'!$I$13,P9="KVH",'GWP Baustoffe'!$H$14,P9="Hobelware",'GWP Baustoffe'!$H$15,P9="Hobelware zert.",'GWP Baustoffe'!$I$15,P9="Sperrholz",'GWP Baustoffe'!$H$16,P9="Sperrholz zert.",'GWP Baustoffe'!$I$16,P9="Fi 3-Schicht",'GWP Baustoffe'!$H$17,P9="Fi 3-Schicht zert.",'GWP Baustoffe'!$I$17,P9="Gabun Tipla",'GWP Baustoffe'!$H$18,P9="MDF",'GWP Baustoffe'!$H$19,P9="MDF be.",'GWP Baustoffe'!$H$20,P9="HDF",'GWP Baustoffe'!$H$21,P9="Spanplatte",'GWP Baustoffe'!$H$22,P9="Spanplatte, be.",'GWP Baustoffe'!$H$23,P9="Laubschnittholz",'GWP Baustoffe'!$H$24,P9="OSB",'GWP Baustoffe'!$H$25,P9="Steico LVL",'GWP Baustoffe'!$H$26,P9="Gabun Sperr.",'GWP Baustoffe'!$H$27,P9="Birke Multi",'GWP Baustoffe'!$H$28,P9="Birke Multi zert.",'GWP Baustoffe'!$I$28,P9="HPL 0,8mm",'GWP Baustoffe'!$H$29*1250,P9="Polystyrol (XPS)",'GWP Baustoffe'!$H$87)</f>
        <v>0</v>
      </c>
      <c r="X9" s="131">
        <f t="shared" ref="X9:X57" si="5">Q9/1000*R9/1000*S9/1000*T9*(W9 + U9/100*V9)</f>
        <v>0</v>
      </c>
      <c r="Y9" s="113"/>
      <c r="Z9" s="107" t="s">
        <v>24</v>
      </c>
      <c r="AA9" s="114"/>
      <c r="AB9" s="164">
        <v>0</v>
      </c>
      <c r="AC9" s="189">
        <f>_xlfn.IFS(Z9="-",0,Z9="Schaumstoff_5cm",'GWP Baustoffe'!$F$34*1.5,Z9="PE_Noppenfolie",'GWP Baustoffe'!$F$80,Z9="PE_Folie 100my",'GWP Baustoffe'!$F$78,Z9="PE_Folie 1mm",'GWP Baustoffe'!$F$79,Z9="Linoleum allg",'GWP Baustoffe'!$F$68,Z9="Linoleum Forbo",'GWP Baustoffe'!$F$69,Z9="PVC 2mm",'GWP Baustoffe'!$F$70,Z9="Teppich 1400g/m²",'GWP Baustoffe'!$F$71,Z9="Laminat",'GWP Baustoffe'!$F$72,Z9="Natursteinfliesen",'GWP Baustoffe'!$F$73,Z9="keramische Fliesen",'GWP Baustoffe'!$F$74,Z9="Filz 3mm (400g)",'GWP Baustoffe'!$F$75,Z9="Filz Fulda Rex 800g",'GWP Baustoffe'!$F$76,Z9="Hanfvlies 3mm",'GWP Baustoffe'!$F$82,Z9="Texil Sonnenschutz",'GWP Baustoffe'!$F$77,Z9="Kraftpapier 120g",'GWP Baustoffe'!$F$110,Z9="Papiertapete bedr. ",'GWP Baustoffe'!$F$111,Z9="Glasvlies Tapete",'GWP Baustoffe'!$F$112,Z9="Glasvlies_bedr.",'GWP Baustoffe'!$F$113,Z9="Tanztepp. 2mm",'GWP Baustoffe'!$F$70,Z9="Tanztepp. 1,7mm",'GWP Baustoffe'!$F$70/2*1.7,Z9="Tanztepp. 1,2mm",'GWP Baustoffe'!$F$70/2*1.2,Z9="Malervlies",'GWP Baustoffe'!$F$75*0.6,Z9="Bodent. 450g BW",'GWP Baustoffe'!$F$32*0.5,Z9="Tüll 50g BW",'GWP Baustoffe'!$F$32*0.05,Z9="Tüll 50g KF",'GWP Baustoffe'!$F$33*0.05,Z9="Tüll 100g BW",'GWP Baustoffe'!$F$32*0.1,Z9="Tüll 100g KF",'GWP Baustoffe'!$F$33*0.1,Z9="Schl. Ne. 75g BW",'GWP Baustoffe'!$F$32*0.075,Z9="Schl. Ne. 75g KF",'GWP Baustoffe'!$F$33*0.075,Z9="Nessel 300g BW",'GWP Baustoffe'!$F$32*0.3,Z9="Nessel 300g KF",'GWP Baustoffe'!$F$33*0.3,Z9="Shirting 220g BW",'GWP Baustoffe'!$F$32*0.22,Z9="Hori- Ne. 400g BW",'GWP Baustoffe'!$F$32*0.4,Z9="Mollton 300g BW",'GWP Baustoffe'!$F$32*0.3,Z9="Dekomoll. 165g BW",'GWP Baustoffe'!$F$32*0.165,Z9="Velour 350g BW",'GWP Baustoffe'!$F$32*0.35,Z9="Velour 450g BW",'GWP Baustoffe'!$F$32*0.45,Z9="Velour 600g BW",'GWP Baustoffe'!$F$32*0.6,Z9="Glasklarfolie 0,3mm",'GWP Baustoffe'!$F$70*0.15,Z9="Proj.Folie 0,35mm",'GWP Baustoffe'!$F$70*0.175,Z9="Tyvek 2506B",'GWP Baustoffe'!$F$67,Z9="Mollton 200g BW",'GWP Baustoffe'!$F34*0.2,Z9="Wooleserge 150 B1",'GWP Baustoffe'!$F$120*1,Z9="Forbo Eternal PVC",'GWP Baustoffe'!$F$73,Z9="Kunstrasen 2400g/m²",'GWP Baustoffe'!$F$81,Z9="Teppich 750g/m²",'GWP Baustoffe'!$F$71*0.53,Z9="Teppich 300g/m²",'GWP Baustoffe'!$F$71*0.214)</f>
        <v>0</v>
      </c>
      <c r="AD9" s="161">
        <f>_xlfn.IFS(Z9="-",0,Z9="Schaumstoff_5cm",'GWP Baustoffe'!$H$34*1.5,Z9="PE_Noppenfolie",'GWP Baustoffe'!$H$80,Z9="PE_Folie 100my",'GWP Baustoffe'!$H$78,Z9="PE_Folie 1mm",'GWP Baustoffe'!$H$79,Z9="Linoleum allg",'GWP Baustoffe'!$H$68,Z9="Linoleum Forbo",'GWP Baustoffe'!$H$69,Z9="PVC 2mm",'GWP Baustoffe'!$H$70,Z9="Teppich 1400g/m²",'GWP Baustoffe'!$H$71,Z9="Laminat",'GWP Baustoffe'!$H$72,Z9="Natursteinfliesen",'GWP Baustoffe'!$H$73,Z9="keramische Fliesen",'GWP Baustoffe'!$H$74,Z9="Filz 3mm (400g)",'GWP Baustoffe'!$H$75,Z9="Filz Fulda Rex 800g",'GWP Baustoffe'!$H$76,Z9="Jute",'GWP Baustoffe'!$H$81,Z9="Hanfvlies 3mm",'GWP Baustoffe'!$H$82,Z9="Texil Sonnenschutz",'GWP Baustoffe'!$H$77,Z9="Kraftpapier 120g",'GWP Baustoffe'!$H$110,Z9="Papiertapete bedr. ",'GWP Baustoffe'!$H$111,Z9="Glasvlies Tapete",'GWP Baustoffe'!$H$112,Z9="Glasvlies_bedr.",'GWP Baustoffe'!$H$113,Z9="Tanztepp. 2mm",'GWP Baustoffe'!$H$70,Z9="Tanztepp. 1,7mm",'GWP Baustoffe'!$H$70/2*1.7,Z9="Tanztepp. 1,2mm",'GWP Baustoffe'!$H$70/2*1.2,Z9="Malervlies",'GWP Baustoffe'!$H$75*0.6,Z9="Bodent. 450g BW",'GWP Baustoffe'!$G$32*0.45,Z9="Tüll 50g BW",'GWP Baustoffe'!$G$32*0.05,Z9="Tüll 50g KF",'GWP Baustoffe'!$G$33*0.05,Z9="Tüll 100g BW",'GWP Baustoffe'!$G$32*0.1,Z9="Tüll 100g KF",'GWP Baustoffe'!$G$33*0.1,Z9="Schl. Ne. 75g BW",'GWP Baustoffe'!$G$32*0.075,Z9="Schl. Ne. 75g KF",'GWP Baustoffe'!$G$33*0.075,Z9="Nessel 300g BW",'GWP Baustoffe'!$G$32*0.3,Z9="Nessel 300g KF",'GWP Baustoffe'!$G$33*0.3,Z9="Shirting 220g BW",'GWP Baustoffe'!$G$32*0.22,Z9="Hori- Ne. 400g BW",'GWP Baustoffe'!$G$32*0.4,Z9="Mollton 300g BW",'GWP Baustoffe'!$G$32*0.3,Z9="Dekomoll. 165g BW",'GWP Baustoffe'!$G$32*0.165,Z9="Velour 350g BW",'GWP Baustoffe'!$G$32*0.35,Z9="Velour 450g BW",'GWP Baustoffe'!$G$32*0.45,Z9="Velour 600g BW",'GWP Baustoffe'!$G$32*0.6,Z9="Glasklarfolie 0,3mm",'GWP Baustoffe'!$H$70*0.15,Z9="Proj.Folie 0,35mm",'GWP Baustoffe'!$H$70*0.175,Z9="Tyvek 2506B",'GWP Baustoffe'!$H$67,Z9="Mollton 200g BW",'GWP Baustoffe'!$G$32*0.2,Z9="Wooleserge 150 B1",'GWP Baustoffe'!$H$120*1,Z9="Forbo Eternal PVC",'GWP Baustoffe'!$H$73,Z9="Kunstrasen 2400g/m²",'GWP Baustoffe'!$H$81,Z9="Teppich 750g/m²",'GWP Baustoffe'!$H$71*0.53,Z9="Teppich 300g/m²",'GWP Baustoffe'!$H$71*0.214)</f>
        <v>0</v>
      </c>
      <c r="AE9" s="131">
        <f t="shared" si="0"/>
        <v>0</v>
      </c>
      <c r="AF9" s="112"/>
      <c r="AG9" s="106" t="s">
        <v>24</v>
      </c>
      <c r="AH9" s="106"/>
      <c r="AI9" s="132">
        <f>_xlfn.IFS(AG9="-",0,AG9="Fassadenfarbe [l]",'GWP Baustoffe'!$H$36,AG9="Disp. Innen [l]",'GWP Baustoffe'!$H$37,AG9="Lacke, H²O [l]",'GWP Baustoffe'!$H$41,AG9="Lacke, löse. [l]",'GWP Baustoffe'!$H$38,AG9="Metalllack, löse. [l]",'GWP Baustoffe'!$H$43,AG9="Parkettlack H²O [l]",'GWP Baustoffe'!$H$43,AG9="Henso Brands. [kg]",'GWP Baustoffe'!$H$39,AG9="Kleber [kg]",'GWP Baustoffe'!$H$40,AG9="PE Schaum [kg]",'GWP Baustoffe'!$G$54,AG9="Gewebefüller [kg]",'GWP Baustoffe'!$H$56,AG9="Silicon [kg]",'GWP Baustoffe'!$H$45,AG9="Kalkfarbe [kg]",'GWP Baustoffe'!$H$44,AG9="GFK",'GWP Baustoffe'!$H$55,AG9="Gipsputz [kg]",'GWP Baustoffe'!$H$57,AG9="Acylfarbe [l]",'GWP Baustoffe'!$H$58,AG9="GFK [kg]",'GWP Baustoffe'!$H$53)</f>
        <v>0</v>
      </c>
      <c r="AJ9" s="133">
        <f t="shared" si="1"/>
        <v>0</v>
      </c>
      <c r="AK9" s="112"/>
      <c r="AL9" s="107" t="s">
        <v>24</v>
      </c>
      <c r="AM9" s="114"/>
      <c r="AN9" s="164">
        <v>0</v>
      </c>
      <c r="AO9" s="176">
        <f>_xlfn.IFS(AL9="-",0,AL9="Papphülsen [kg]",'GWP Baustoffe'!$F$64,AL9="Acrylwanne [kg]",'GWP Baustoffe'!$F$89,AL9="Stahlwanne [m²]",'GWP Baustoffe'!$F$90,AL9="Künst. Zweig, 70cm mit Blatt [Stk]",'GWP Baustoffe'!$F$143,AL9="Styropor 5x50x100cm [Stk]",'GWP Baustoffe'!$F$144,AL9="Styropor 20x50x100cm [Stk]",'GWP Baustoffe'!$F$145,AL9="Styroppor 30x50x100cm [Stk]",'GWP Baustoffe'!$F$146,AL9="Styropdur 3x60x120cm [Stk]",'GWP Baustoffe'!$F$147,AL9="Styropdur 4x60x120cm [Stk]",'GWP Baustoffe'!$F$148,AL9="Styropdur 5x60x120cm [Stk]",'GWP Baustoffe'!$F$149,AL9="Styropdur 12x60x120cm [Stk]",'GWP Baustoffe'!$F$150,AL9="Rohriso. PE  12/15mm x 9mm [m]",'GWP Baustoffe'!$F$151,AL9="Rohriso. PE 18mm x 20mm [m]",'GWP Baustoffe'!$F$152,AL9="Rohriso. PE  22mm x 20mm [m]",'GWP Baustoffe'!$F$153,AL9="Rohriso. PE  28mm x 20mm [m]",'GWP Baustoffe'!$F$154,AL9="Rohriso. PE  60mm x 20mm [m]",'GWP Baustoffe'!$F$155,AL9="Rohriso. PE  114mm x 20mm [m]",'GWP Baustoffe'!$F$156,AL9="Europalette [Stk]",'GWP Baustoffe'!$F$157,AL9="Pulverbeschichten [m²]",'GWP Baustoffe'!$F$172,AL9="Schrauben/Kleint. Satz [Stk]",'GWP Baustoffe'!$F$169,AL9="PVC Rohr [kg]",'GWP Baustoffe'!$F$63,AL9="Stroh/Heu [kg]",'GWP Baustoffe'!$F$60,AL9="fertige Innentür [Stk]",'GWP Baustoffe'!$F$158,AL9="Blähton [kg]",'GWP Baustoffe'!$F$176,AL9="Blähglas [kg]",'GWP Baustoffe'!$F$175,AL9="Perlit 0-3 [kg]",'GWP Baustoffe'!$F$177,AL9="Perlit 0-1 [kg]",'GWP Baustoffe'!$F$178,AL9="Kies 2/32 [kg]",'GWP Baustoffe'!$F$179,AL9="Bimskies [kg]",'GWP Baustoffe'!$F$180,AL9="Korkschrot [kg]",'GWP Baustoffe'!$F$181,AL9="Kalksteinsand tr. [kg]",'GWP Baustoffe'!$F$182,AL9="Sand 0/2 tr. [kg]",'GWP Baustoffe'!$F$183,AL9="Sand 0/2 feucht [kg]",'GWP Baustoffe'!$F$184,AL9="Lehm [m³]",'GWP Baustoffe'!$F$185,AL9="Torf [m³]",'GWP Baustoffe'!$F$186,AL9="Riggips 10mm [m²]",'GWP Baustoffe'!$F$188,AL9="Riggips 12,5mm [m²]",'GWP Baustoffe'!$F$189,AL9="Riggips 15mm [m²]",'GWP Baustoffe'!$F$190,AL9="Riggips 18mm [m²]",'GWP Baustoffe'!$F$191,AL9="Glasbaustein [m³]",'GWP Baustoffe'!$F$193,AL9="Promatec 15mm [m²]",'GWP Baustoffe'!$F$194,AL9="Steinwolle [m³]",'GWP Baustoffe'!$F$195)</f>
        <v>0</v>
      </c>
      <c r="AP9" s="161">
        <f>_xlfn.IFS(AL9="-",0,AL9="Papphülsen [kg]",'GWP Baustoffe'!$H$64,AL9="Acrylwanne [kg]",'GWP Baustoffe'!$H$89,AL9="Stahlwanne [m²]",'GWP Baustoffe'!$H$90,AL9="Künst. Zweig, 70cm mit Blatt [Stk]",'GWP Baustoffe'!$H$143,AL9="Styropor 5x50x100cm [Stk]",'GWP Baustoffe'!$H$144,AL9="Styropor 20x50x100cm [Stk]",'GWP Baustoffe'!$H$145,AL9="Styroppor 30x50x100cm [Stk]",'GWP Baustoffe'!$H$146,AL9="Styropdur 3x60x120cm [Stk]",'GWP Baustoffe'!$H$147,AL9="Styropdur 4x60x120cm [Stk]",'GWP Baustoffe'!$H$148,AL9="Styropdur 5x60x120cm [Stk]",'GWP Baustoffe'!$H$149,AL9="Styropdur 12x60x120cm [Stk]",'GWP Baustoffe'!$H$150,AL9="Rohriso. PE  12/15mm x 9mm [m]",'GWP Baustoffe'!$H$151,AL9="Rohriso. PE 18mm x 20mm [m]",'GWP Baustoffe'!$H$152,AL9="Rohriso. PE  22mm x 20mm [m]",'GWP Baustoffe'!$H$153,AL9="Rohriso. PE  28mm x 20mm [m]",'GWP Baustoffe'!$H$154,AL9="Rohriso. PE  60mm x 20mm [m]",'GWP Baustoffe'!$H$155,AL9="Rohriso. PE  114mm x 20mm [m]",'GWP Baustoffe'!$H$156,AL9="Europalette [Stk]",'GWP Baustoffe'!$H$157,AL9="Pulverbeschichten [m²]",'GWP Baustoffe'!$H$172,AL9="Schrauben/Kleint. Satz [Stk]",'GWP Baustoffe'!$H$169,AL9="PVC Rohr [kg]",'GWP Baustoffe'!$H$63,AL9="Stroh/Heu [kg]",'GWP Baustoffe'!$H$60,AL9="fertige Innentür [Stk]",'GWP Baustoffe'!$H$158,AL9="Blähton [kg]",'GWP Baustoffe'!$H$176,AL9="Blähglas [kg]",'GWP Baustoffe'!$H$175,AL9="Perlit 0-3 [kg]",'GWP Baustoffe'!$H$177,AL9="Perlit 0-1 [kg]",'GWP Baustoffe'!$H$178,AL9="Kies 2/32 [kg]",'GWP Baustoffe'!$H$179,AL9="Bimskies [kg]",'GWP Baustoffe'!$H$180,AL9="Korkschrot [kg]",'GWP Baustoffe'!$H$181,AL9="Kalksteinsand tr. [kg]",'GWP Baustoffe'!$H$182,AL9="Sand 0/2 tr. [kg]",'GWP Baustoffe'!$H$183,AL9="Sand 0/2 feucht [kg]",'GWP Baustoffe'!$H$184,AL9="Lehm [m³]",'GWP Baustoffe'!$H$185,AL9="Torf [m³]",'GWP Baustoffe'!$H$186,AL9="Riggips 10mm [m²]",'GWP Baustoffe'!$H$188,AL9="Riggips 12,5mm [m²]",'GWP Baustoffe'!$H$189,AL9="Riggips 15mm [m²]",'GWP Baustoffe'!$H$190,AL9="Riggips 18mm [m²]",'GWP Baustoffe'!$H$191,AL9="Glasbaustein [m³]",'GWP Baustoffe'!$H$193,AL9="Promatec 15mm [m²]",'GWP Baustoffe'!$H$194,AL9="Steinwolle [m³]",'GWP Baustoffe'!$H$195)</f>
        <v>0</v>
      </c>
      <c r="AQ9" s="131">
        <f t="shared" si="2"/>
        <v>0</v>
      </c>
      <c r="AR9" s="105"/>
      <c r="AS9" s="105"/>
      <c r="AT9" s="105"/>
      <c r="AU9" s="105"/>
      <c r="AV9" s="105"/>
      <c r="AW9" s="105"/>
    </row>
    <row r="10" spans="1:60" s="49" customFormat="1" ht="21" customHeight="1" x14ac:dyDescent="0.3">
      <c r="A10" s="112"/>
      <c r="B10" s="106" t="s">
        <v>24</v>
      </c>
      <c r="C10" s="114"/>
      <c r="D10" s="164">
        <v>90</v>
      </c>
      <c r="E10" s="161">
        <f>_xlfn.IFS(B10="-",0,B10="Profil",'GWP Baustoffe'!$F$7,B10="Blech",'GWP Baustoffe'!$F$8,B10="Edel Blech",'GWP Baustoffe'!$F$47,B10="verz. Blech",'GWP Baustoffe'!F$49)</f>
        <v>0</v>
      </c>
      <c r="F10" s="129">
        <f>_xlfn.IFS(B10="-",0,B10="Profil",'GWP Baustoffe'!$H$7,B10="Blech",'GWP Baustoffe'!$H$8,B10="Edel Blech",'GWP Baustoffe'!$H$47,B10="verz. Blech",'GWP Baustoffe'!$H$49)</f>
        <v>0</v>
      </c>
      <c r="G10" s="131">
        <f t="shared" si="3"/>
        <v>0</v>
      </c>
      <c r="H10" s="112"/>
      <c r="I10" s="106" t="s">
        <v>24</v>
      </c>
      <c r="J10" s="158"/>
      <c r="K10" s="164">
        <v>90</v>
      </c>
      <c r="L10" s="161">
        <f>_xlfn.IFS(I10="-",0,I10="Al Profil",'GWP Baustoffe'!$F$9,I10="Al Blech",'GWP Baustoffe'!$F$10,I10="Cu Blech",0)</f>
        <v>0</v>
      </c>
      <c r="M10" s="129">
        <f>_xlfn.IFS(I10="-",0,I10="Al Profil",'GWP Baustoffe'!$H$9,I10="Al Blech",'GWP Baustoffe'!$H$10,I10="Cu Blech",'GWP Baustoffe'!$H$48)</f>
        <v>0</v>
      </c>
      <c r="N10" s="131">
        <f t="shared" si="4"/>
        <v>0</v>
      </c>
      <c r="O10" s="112"/>
      <c r="P10" s="106" t="s">
        <v>24</v>
      </c>
      <c r="Q10" s="107"/>
      <c r="R10" s="106"/>
      <c r="S10" s="107"/>
      <c r="T10" s="114"/>
      <c r="U10" s="164">
        <v>10</v>
      </c>
      <c r="V10" s="162">
        <f>_xlfn.IFS(P10="-",0,P10="Latten",'GWP Baustoffe'!$F$13,P10="Latten zert.",'GWP Baustoffe'!$F$13,P10="KVH",'GWP Baustoffe'!$F$14,P10="Hobelware",'GWP Baustoffe'!$F$15,P10="Hobelware zert.",'GWP Baustoffe'!$F$15,P10="Sperrholz",'GWP Baustoffe'!$F$16,P10="Sperrholz zert.",'GWP Baustoffe'!$F$16,P10="Fi 3-Schicht",'GWP Baustoffe'!$F$17,P10="Fi 3-Schicht zert.",'GWP Baustoffe'!$F$17,P10="Gabun Tipla",'GWP Baustoffe'!$F$18,P10="MDF",'GWP Baustoffe'!$F$19,P10="MDF be.",'GWP Baustoffe'!$F$20,P10="HDF",'GWP Baustoffe'!$F$21,P10="Spanplatte",'GWP Baustoffe'!$F$22,P10="Spanplatte, be.",'GWP Baustoffe'!$F$23,P10="Laubschnittholz",'GWP Baustoffe'!$F$24,P10="OSB",'GWP Baustoffe'!$F$25,P10="Steico LVL",'GWP Baustoffe'!$F$26,P10="Gabun Sperr.",'GWP Baustoffe'!$F$27,P10="Birke Multi",'GWP Baustoffe'!$F$28,P10="Birke Multi zert.",'GWP Baustoffe'!$F$28,P10="HPL 0,8mm",'GWP Baustoffe'!$F$29*1250,P10="Polystyrol (XPS)",'GWP Baustoffe'!$F$87)</f>
        <v>0</v>
      </c>
      <c r="W10" s="129">
        <f>_xlfn.IFS(P10="-",0,P10="Latten",'GWP Baustoffe'!$H$13,P10="Latten zert.",'GWP Baustoffe'!$I$13,P10="KVH",'GWP Baustoffe'!$H$14,P10="Hobelware",'GWP Baustoffe'!$H$15,P10="Hobelware zert.",'GWP Baustoffe'!$I$15,P10="Sperrholz",'GWP Baustoffe'!$H$16,P10="Sperrholz zert.",'GWP Baustoffe'!$I$16,P10="Fi 3-Schicht",'GWP Baustoffe'!$H$17,P10="Fi 3-Schicht zert.",'GWP Baustoffe'!$I$17,P10="Gabun Tipla",'GWP Baustoffe'!$H$18,P10="MDF",'GWP Baustoffe'!$H$19,P10="MDF be.",'GWP Baustoffe'!$H$20,P10="HDF",'GWP Baustoffe'!$H$21,P10="Spanplatte",'GWP Baustoffe'!$H$22,P10="Spanplatte, be.",'GWP Baustoffe'!$H$23,P10="Laubschnittholz",'GWP Baustoffe'!$H$24,P10="OSB",'GWP Baustoffe'!$H$25,P10="Steico LVL",'GWP Baustoffe'!$H$26,P10="Gabun Sperr.",'GWP Baustoffe'!$H$27,P10="Birke Multi",'GWP Baustoffe'!$H$28,P10="Birke Multi zert.",'GWP Baustoffe'!$I$28,P10="HPL 0,8mm",'GWP Baustoffe'!$H$29*1250,P10="Polystyrol (XPS)",'GWP Baustoffe'!$H$87)</f>
        <v>0</v>
      </c>
      <c r="X10" s="131">
        <f t="shared" si="5"/>
        <v>0</v>
      </c>
      <c r="Y10" s="113"/>
      <c r="Z10" s="107" t="s">
        <v>24</v>
      </c>
      <c r="AA10" s="114"/>
      <c r="AB10" s="164">
        <v>0</v>
      </c>
      <c r="AC10" s="189">
        <f>_xlfn.IFS(Z10="-",0,Z10="Schaumstoff_5cm",'GWP Baustoffe'!$F$34*1.5,Z10="PE_Noppenfolie",'GWP Baustoffe'!$F$80,Z10="PE_Folie 100my",'GWP Baustoffe'!$F$78,Z10="PE_Folie 1mm",'GWP Baustoffe'!$F$79,Z10="Linoleum allg",'GWP Baustoffe'!$F$68,Z10="Linoleum Forbo",'GWP Baustoffe'!$F$69,Z10="PVC 2mm",'GWP Baustoffe'!$F$70,Z10="Teppich 1400g/m²",'GWP Baustoffe'!$F$71,Z10="Laminat",'GWP Baustoffe'!$F$72,Z10="Natursteinfliesen",'GWP Baustoffe'!$F$73,Z10="keramische Fliesen",'GWP Baustoffe'!$F$74,Z10="Filz 3mm (400g)",'GWP Baustoffe'!$F$75,Z10="Filz Fulda Rex 800g",'GWP Baustoffe'!$F$76,Z10="Hanfvlies 3mm",'GWP Baustoffe'!$F$82,Z10="Texil Sonnenschutz",'GWP Baustoffe'!$F$77,Z10="Kraftpapier 120g",'GWP Baustoffe'!$F$110,Z10="Papiertapete bedr. ",'GWP Baustoffe'!$F$111,Z10="Glasvlies Tapete",'GWP Baustoffe'!$F$112,Z10="Glasvlies_bedr.",'GWP Baustoffe'!$F$113,Z10="Tanztepp. 2mm",'GWP Baustoffe'!$F$70,Z10="Tanztepp. 1,7mm",'GWP Baustoffe'!$F$70/2*1.7,Z10="Tanztepp. 1,2mm",'GWP Baustoffe'!$F$70/2*1.2,Z10="Malervlies",'GWP Baustoffe'!$F$75*0.6,Z10="Bodent. 450g BW",'GWP Baustoffe'!$F$32*0.5,Z10="Tüll 50g BW",'GWP Baustoffe'!$F$32*0.05,Z10="Tüll 50g KF",'GWP Baustoffe'!$F$33*0.05,Z10="Tüll 100g BW",'GWP Baustoffe'!$F$32*0.1,Z10="Tüll 100g KF",'GWP Baustoffe'!$F$33*0.1,Z10="Schl. Ne. 75g BW",'GWP Baustoffe'!$F$32*0.075,Z10="Schl. Ne. 75g KF",'GWP Baustoffe'!$F$33*0.075,Z10="Nessel 300g BW",'GWP Baustoffe'!$F$32*0.3,Z10="Nessel 300g KF",'GWP Baustoffe'!$F$33*0.3,Z10="Shirting 220g BW",'GWP Baustoffe'!$F$32*0.22,Z10="Hori- Ne. 400g BW",'GWP Baustoffe'!$F$32*0.4,Z10="Mollton 300g BW",'GWP Baustoffe'!$F$32*0.3,Z10="Dekomoll. 165g BW",'GWP Baustoffe'!$F$32*0.165,Z10="Velour 350g BW",'GWP Baustoffe'!$F$32*0.35,Z10="Velour 450g BW",'GWP Baustoffe'!$F$32*0.45,Z10="Velour 600g BW",'GWP Baustoffe'!$F$32*0.6,Z10="Glasklarfolie 0,3mm",'GWP Baustoffe'!$F$70*0.15,Z10="Proj.Folie 0,35mm",'GWP Baustoffe'!$F$70*0.175,Z10="Tyvek 2506B",'GWP Baustoffe'!$F$67,Z10="Mollton 200g BW",'GWP Baustoffe'!$F35*0.2,Z10="Wooleserge 150 B1",'GWP Baustoffe'!$F$120*1,Z10="Forbo Eternal PVC",'GWP Baustoffe'!$F$73,Z10="Kunstrasen 2400g/m²",'GWP Baustoffe'!$F$81,Z10="Teppich 750g/m²",'GWP Baustoffe'!$F$71*0.53,Z10="Teppich 300g/m²",'GWP Baustoffe'!$F$71*0.214)</f>
        <v>0</v>
      </c>
      <c r="AD10" s="161">
        <f>_xlfn.IFS(Z10="-",0,Z10="Schaumstoff_5cm",'GWP Baustoffe'!$H$34*1.5,Z10="PE_Noppenfolie",'GWP Baustoffe'!$H$80,Z10="PE_Folie 100my",'GWP Baustoffe'!$H$78,Z10="PE_Folie 1mm",'GWP Baustoffe'!$H$79,Z10="Linoleum allg",'GWP Baustoffe'!$H$68,Z10="Linoleum Forbo",'GWP Baustoffe'!$H$69,Z10="PVC 2mm",'GWP Baustoffe'!$H$70,Z10="Teppich 1400g/m²",'GWP Baustoffe'!$H$71,Z10="Laminat",'GWP Baustoffe'!$H$72,Z10="Natursteinfliesen",'GWP Baustoffe'!$H$73,Z10="keramische Fliesen",'GWP Baustoffe'!$H$74,Z10="Filz 3mm (400g)",'GWP Baustoffe'!$H$75,Z10="Filz Fulda Rex 800g",'GWP Baustoffe'!$H$76,Z10="Jute",'GWP Baustoffe'!$H$81,Z10="Hanfvlies 3mm",'GWP Baustoffe'!$H$82,Z10="Texil Sonnenschutz",'GWP Baustoffe'!$H$77,Z10="Kraftpapier 120g",'GWP Baustoffe'!$H$110,Z10="Papiertapete bedr. ",'GWP Baustoffe'!$H$111,Z10="Glasvlies Tapete",'GWP Baustoffe'!$H$112,Z10="Glasvlies_bedr.",'GWP Baustoffe'!$H$113,Z10="Tanztepp. 2mm",'GWP Baustoffe'!$H$70,Z10="Tanztepp. 1,7mm",'GWP Baustoffe'!$H$70/2*1.7,Z10="Tanztepp. 1,2mm",'GWP Baustoffe'!$H$70/2*1.2,Z10="Malervlies",'GWP Baustoffe'!$H$75*0.6,Z10="Bodent. 450g BW",'GWP Baustoffe'!$G$32*0.45,Z10="Tüll 50g BW",'GWP Baustoffe'!$G$32*0.05,Z10="Tüll 50g KF",'GWP Baustoffe'!$G$33*0.05,Z10="Tüll 100g BW",'GWP Baustoffe'!$G$32*0.1,Z10="Tüll 100g KF",'GWP Baustoffe'!$G$33*0.1,Z10="Schl. Ne. 75g BW",'GWP Baustoffe'!$G$32*0.075,Z10="Schl. Ne. 75g KF",'GWP Baustoffe'!$G$33*0.075,Z10="Nessel 300g BW",'GWP Baustoffe'!$G$32*0.3,Z10="Nessel 300g KF",'GWP Baustoffe'!$G$33*0.3,Z10="Shirting 220g BW",'GWP Baustoffe'!$G$32*0.22,Z10="Hori- Ne. 400g BW",'GWP Baustoffe'!$G$32*0.4,Z10="Mollton 300g BW",'GWP Baustoffe'!$G$32*0.3,Z10="Dekomoll. 165g BW",'GWP Baustoffe'!$G$32*0.165,Z10="Velour 350g BW",'GWP Baustoffe'!$G$32*0.35,Z10="Velour 450g BW",'GWP Baustoffe'!$G$32*0.45,Z10="Velour 600g BW",'GWP Baustoffe'!$G$32*0.6,Z10="Glasklarfolie 0,3mm",'GWP Baustoffe'!$H$70*0.15,Z10="Proj.Folie 0,35mm",'GWP Baustoffe'!$H$70*0.175,Z10="Tyvek 2506B",'GWP Baustoffe'!$H$67,Z10="Mollton 200g BW",'GWP Baustoffe'!$G$32*0.2,Z10="Wooleserge 150 B1",'GWP Baustoffe'!$H$120*1,Z10="Forbo Eternal PVC",'GWP Baustoffe'!$H$73,Z10="Kunstrasen 2400g/m²",'GWP Baustoffe'!$H$81,Z10="Teppich 750g/m²",'GWP Baustoffe'!$H$71*0.53,Z10="Teppich 300g/m²",'GWP Baustoffe'!$H$71*0.214)</f>
        <v>0</v>
      </c>
      <c r="AE10" s="131">
        <f t="shared" si="0"/>
        <v>0</v>
      </c>
      <c r="AF10" s="112"/>
      <c r="AG10" s="106" t="s">
        <v>24</v>
      </c>
      <c r="AH10" s="106"/>
      <c r="AI10" s="132">
        <f>_xlfn.IFS(AG10="-",0,AG10="Fassadenfarbe [l]",'GWP Baustoffe'!$H$36,AG10="Disp. Innen [l]",'GWP Baustoffe'!$H$37,AG10="Lacke, H²O [l]",'GWP Baustoffe'!$H$41,AG10="Lacke, löse. [l]",'GWP Baustoffe'!$H$38,AG10="Metalllack, löse. [l]",'GWP Baustoffe'!$H$43,AG10="Parkettlack H²O [l]",'GWP Baustoffe'!$H$43,AG10="Henso Brands. [kg]",'GWP Baustoffe'!$H$39,AG10="Kleber [kg]",'GWP Baustoffe'!$H$40,AG10="PE Schaum [kg]",'GWP Baustoffe'!$G$54,AG10="Gewebefüller [kg]",'GWP Baustoffe'!$H$56,AG10="Silicon [kg]",'GWP Baustoffe'!$H$45,AG10="Kalkfarbe [kg]",'GWP Baustoffe'!$H$44,AG10="GFK",'GWP Baustoffe'!$H$55,AG10="Gipsputz [kg]",'GWP Baustoffe'!$H$57,AG10="Acylfarbe [l]",'GWP Baustoffe'!$H$58,AG10="GFK [kg]",'GWP Baustoffe'!$H$53)</f>
        <v>0</v>
      </c>
      <c r="AJ10" s="133">
        <f t="shared" si="1"/>
        <v>0</v>
      </c>
      <c r="AK10" s="112"/>
      <c r="AL10" s="107" t="s">
        <v>24</v>
      </c>
      <c r="AM10" s="114"/>
      <c r="AN10" s="164">
        <v>0</v>
      </c>
      <c r="AO10" s="176">
        <f>_xlfn.IFS(AL10="-",0,AL10="Papphülsen [kg]",'GWP Baustoffe'!$F$64,AL10="Acrylwanne [kg]",'GWP Baustoffe'!$F$89,AL10="Stahlwanne [m²]",'GWP Baustoffe'!$F$90,AL10="Künst. Zweig, 70cm mit Blatt [Stk]",'GWP Baustoffe'!$F$143,AL10="Styropor 5x50x100cm [Stk]",'GWP Baustoffe'!$F$144,AL10="Styropor 20x50x100cm [Stk]",'GWP Baustoffe'!$F$145,AL10="Styroppor 30x50x100cm [Stk]",'GWP Baustoffe'!$F$146,AL10="Styropdur 3x60x120cm [Stk]",'GWP Baustoffe'!$F$147,AL10="Styropdur 4x60x120cm [Stk]",'GWP Baustoffe'!$F$148,AL10="Styropdur 5x60x120cm [Stk]",'GWP Baustoffe'!$F$149,AL10="Styropdur 12x60x120cm [Stk]",'GWP Baustoffe'!$F$150,AL10="Rohriso. PE  12/15mm x 9mm [m]",'GWP Baustoffe'!$F$151,AL10="Rohriso. PE 18mm x 20mm [m]",'GWP Baustoffe'!$F$152,AL10="Rohriso. PE  22mm x 20mm [m]",'GWP Baustoffe'!$F$153,AL10="Rohriso. PE  28mm x 20mm [m]",'GWP Baustoffe'!$F$154,AL10="Rohriso. PE  60mm x 20mm [m]",'GWP Baustoffe'!$F$155,AL10="Rohriso. PE  114mm x 20mm [m]",'GWP Baustoffe'!$F$156,AL10="Europalette [Stk]",'GWP Baustoffe'!$F$157,AL10="Pulverbeschichten [m²]",'GWP Baustoffe'!$F$172,AL10="Schrauben/Kleint. Satz [Stk]",'GWP Baustoffe'!$F$169,AL10="PVC Rohr [kg]",'GWP Baustoffe'!$F$63,AL10="Stroh/Heu [kg]",'GWP Baustoffe'!$F$60,AL10="fertige Innentür [Stk]",'GWP Baustoffe'!$F$158,AL10="Blähton [kg]",'GWP Baustoffe'!$F$176,AL10="Blähglas [kg]",'GWP Baustoffe'!$F$175,AL10="Perlit 0-3 [kg]",'GWP Baustoffe'!$F$177,AL10="Perlit 0-1 [kg]",'GWP Baustoffe'!$F$178,AL10="Kies 2/32 [kg]",'GWP Baustoffe'!$F$179,AL10="Bimskies [kg]",'GWP Baustoffe'!$F$180,AL10="Korkschrot [kg]",'GWP Baustoffe'!$F$181,AL10="Kalksteinsand tr. [kg]",'GWP Baustoffe'!$F$182,AL10="Sand 0/2 tr. [kg]",'GWP Baustoffe'!$F$183,AL10="Sand 0/2 feucht [kg]",'GWP Baustoffe'!$F$184,AL10="Lehm [m³]",'GWP Baustoffe'!$F$185,AL10="Torf [m³]",'GWP Baustoffe'!$F$186,AL10="Riggips 10mm [m²]",'GWP Baustoffe'!$F$188,AL10="Riggips 12,5mm [m²]",'GWP Baustoffe'!$F$189,AL10="Riggips 15mm [m²]",'GWP Baustoffe'!$F$190,AL10="Riggips 18mm [m²]",'GWP Baustoffe'!$F$191,AL10="Glasbaustein [m³]",'GWP Baustoffe'!$F$193,AL10="Promatec 15mm [m²]",'GWP Baustoffe'!$F$194,AL10="Steinwolle [m³]",'GWP Baustoffe'!$F$195)</f>
        <v>0</v>
      </c>
      <c r="AP10" s="161">
        <f>_xlfn.IFS(AL10="-",0,AL10="Papphülsen [kg]",'GWP Baustoffe'!$H$64,AL10="Acrylwanne [kg]",'GWP Baustoffe'!$H$89,AL10="Stahlwanne [m²]",'GWP Baustoffe'!$H$90,AL10="Künst. Zweig, 70cm mit Blatt [Stk]",'GWP Baustoffe'!$H$143,AL10="Styropor 5x50x100cm [Stk]",'GWP Baustoffe'!$H$144,AL10="Styropor 20x50x100cm [Stk]",'GWP Baustoffe'!$H$145,AL10="Styroppor 30x50x100cm [Stk]",'GWP Baustoffe'!$H$146,AL10="Styropdur 3x60x120cm [Stk]",'GWP Baustoffe'!$H$147,AL10="Styropdur 4x60x120cm [Stk]",'GWP Baustoffe'!$H$148,AL10="Styropdur 5x60x120cm [Stk]",'GWP Baustoffe'!$H$149,AL10="Styropdur 12x60x120cm [Stk]",'GWP Baustoffe'!$H$150,AL10="Rohriso. PE  12/15mm x 9mm [m]",'GWP Baustoffe'!$H$151,AL10="Rohriso. PE 18mm x 20mm [m]",'GWP Baustoffe'!$H$152,AL10="Rohriso. PE  22mm x 20mm [m]",'GWP Baustoffe'!$H$153,AL10="Rohriso. PE  28mm x 20mm [m]",'GWP Baustoffe'!$H$154,AL10="Rohriso. PE  60mm x 20mm [m]",'GWP Baustoffe'!$H$155,AL10="Rohriso. PE  114mm x 20mm [m]",'GWP Baustoffe'!$H$156,AL10="Europalette [Stk]",'GWP Baustoffe'!$H$157,AL10="Pulverbeschichten [m²]",'GWP Baustoffe'!$H$172,AL10="Schrauben/Kleint. Satz [Stk]",'GWP Baustoffe'!$H$169,AL10="PVC Rohr [kg]",'GWP Baustoffe'!$H$63,AL10="Stroh/Heu [kg]",'GWP Baustoffe'!$H$60,AL10="fertige Innentür [Stk]",'GWP Baustoffe'!$H$158,AL10="Blähton [kg]",'GWP Baustoffe'!$H$176,AL10="Blähglas [kg]",'GWP Baustoffe'!$H$175,AL10="Perlit 0-3 [kg]",'GWP Baustoffe'!$H$177,AL10="Perlit 0-1 [kg]",'GWP Baustoffe'!$H$178,AL10="Kies 2/32 [kg]",'GWP Baustoffe'!$H$179,AL10="Bimskies [kg]",'GWP Baustoffe'!$H$180,AL10="Korkschrot [kg]",'GWP Baustoffe'!$H$181,AL10="Kalksteinsand tr. [kg]",'GWP Baustoffe'!$H$182,AL10="Sand 0/2 tr. [kg]",'GWP Baustoffe'!$H$183,AL10="Sand 0/2 feucht [kg]",'GWP Baustoffe'!$H$184,AL10="Lehm [m³]",'GWP Baustoffe'!$H$185,AL10="Torf [m³]",'GWP Baustoffe'!$H$186,AL10="Riggips 10mm [m²]",'GWP Baustoffe'!$H$188,AL10="Riggips 12,5mm [m²]",'GWP Baustoffe'!$H$189,AL10="Riggips 15mm [m²]",'GWP Baustoffe'!$H$190,AL10="Riggips 18mm [m²]",'GWP Baustoffe'!$H$191,AL10="Glasbaustein [m³]",'GWP Baustoffe'!$H$193,AL10="Promatec 15mm [m²]",'GWP Baustoffe'!$H$194,AL10="Steinwolle [m³]",'GWP Baustoffe'!$H$195)</f>
        <v>0</v>
      </c>
      <c r="AQ10" s="131">
        <f t="shared" si="2"/>
        <v>0</v>
      </c>
      <c r="AR10" s="105"/>
      <c r="AS10" s="105"/>
      <c r="AT10" s="105"/>
      <c r="AU10" s="105"/>
      <c r="AV10" s="105"/>
      <c r="AW10" s="105"/>
    </row>
    <row r="11" spans="1:60" s="49" customFormat="1" ht="21" customHeight="1" x14ac:dyDescent="0.3">
      <c r="A11" s="112"/>
      <c r="B11" s="106" t="s">
        <v>24</v>
      </c>
      <c r="C11" s="114"/>
      <c r="D11" s="164">
        <v>90</v>
      </c>
      <c r="E11" s="161">
        <f>_xlfn.IFS(B11="-",0,B11="Profil",'GWP Baustoffe'!$F$7,B11="Blech",'GWP Baustoffe'!$F$8,B11="Edel Blech",'GWP Baustoffe'!$F$47,B11="verz. Blech",'GWP Baustoffe'!F$49)</f>
        <v>0</v>
      </c>
      <c r="F11" s="129">
        <f>_xlfn.IFS(B11="-",0,B11="Profil",'GWP Baustoffe'!$H$7,B11="Blech",'GWP Baustoffe'!$H$8,B11="Edel Blech",'GWP Baustoffe'!$H$47,B11="verz. Blech",'GWP Baustoffe'!$H$49)</f>
        <v>0</v>
      </c>
      <c r="G11" s="131">
        <f t="shared" si="3"/>
        <v>0</v>
      </c>
      <c r="H11" s="112"/>
      <c r="I11" s="106" t="s">
        <v>24</v>
      </c>
      <c r="J11" s="158"/>
      <c r="K11" s="164">
        <v>90</v>
      </c>
      <c r="L11" s="161">
        <f>_xlfn.IFS(I11="-",0,I11="Al Profil",'GWP Baustoffe'!$F$9,I11="Al Blech",'GWP Baustoffe'!$F$10,I11="Cu Blech",0)</f>
        <v>0</v>
      </c>
      <c r="M11" s="129">
        <f>_xlfn.IFS(I11="-",0,I11="Al Profil",'GWP Baustoffe'!$H$9,I11="Al Blech",'GWP Baustoffe'!$H$10,I11="Cu Blech",'GWP Baustoffe'!$H$48)</f>
        <v>0</v>
      </c>
      <c r="N11" s="131">
        <f t="shared" si="4"/>
        <v>0</v>
      </c>
      <c r="O11" s="112"/>
      <c r="P11" s="106" t="s">
        <v>24</v>
      </c>
      <c r="Q11" s="107"/>
      <c r="R11" s="106"/>
      <c r="S11" s="107"/>
      <c r="T11" s="114"/>
      <c r="U11" s="164">
        <v>10</v>
      </c>
      <c r="V11" s="162">
        <f>_xlfn.IFS(P11="-",0,P11="Latten",'GWP Baustoffe'!$F$13,P11="Latten zert.",'GWP Baustoffe'!$F$13,P11="KVH",'GWP Baustoffe'!$F$14,P11="Hobelware",'GWP Baustoffe'!$F$15,P11="Hobelware zert.",'GWP Baustoffe'!$F$15,P11="Sperrholz",'GWP Baustoffe'!$F$16,P11="Sperrholz zert.",'GWP Baustoffe'!$F$16,P11="Fi 3-Schicht",'GWP Baustoffe'!$F$17,P11="Fi 3-Schicht zert.",'GWP Baustoffe'!$F$17,P11="Gabun Tipla",'GWP Baustoffe'!$F$18,P11="MDF",'GWP Baustoffe'!$F$19,P11="MDF be.",'GWP Baustoffe'!$F$20,P11="HDF",'GWP Baustoffe'!$F$21,P11="Spanplatte",'GWP Baustoffe'!$F$22,P11="Spanplatte, be.",'GWP Baustoffe'!$F$23,P11="Laubschnittholz",'GWP Baustoffe'!$F$24,P11="OSB",'GWP Baustoffe'!$F$25,P11="Steico LVL",'GWP Baustoffe'!$F$26,P11="Gabun Sperr.",'GWP Baustoffe'!$F$27,P11="Birke Multi",'GWP Baustoffe'!$F$28,P11="Birke Multi zert.",'GWP Baustoffe'!$F$28,P11="HPL 0,8mm",'GWP Baustoffe'!$F$29*1250,P11="Polystyrol (XPS)",'GWP Baustoffe'!$F$87)</f>
        <v>0</v>
      </c>
      <c r="W11" s="129">
        <f>_xlfn.IFS(P11="-",0,P11="Latten",'GWP Baustoffe'!$H$13,P11="Latten zert.",'GWP Baustoffe'!$I$13,P11="KVH",'GWP Baustoffe'!$H$14,P11="Hobelware",'GWP Baustoffe'!$H$15,P11="Hobelware zert.",'GWP Baustoffe'!$I$15,P11="Sperrholz",'GWP Baustoffe'!$H$16,P11="Sperrholz zert.",'GWP Baustoffe'!$I$16,P11="Fi 3-Schicht",'GWP Baustoffe'!$H$17,P11="Fi 3-Schicht zert.",'GWP Baustoffe'!$I$17,P11="Gabun Tipla",'GWP Baustoffe'!$H$18,P11="MDF",'GWP Baustoffe'!$H$19,P11="MDF be.",'GWP Baustoffe'!$H$20,P11="HDF",'GWP Baustoffe'!$H$21,P11="Spanplatte",'GWP Baustoffe'!$H$22,P11="Spanplatte, be.",'GWP Baustoffe'!$H$23,P11="Laubschnittholz",'GWP Baustoffe'!$H$24,P11="OSB",'GWP Baustoffe'!$H$25,P11="Steico LVL",'GWP Baustoffe'!$H$26,P11="Gabun Sperr.",'GWP Baustoffe'!$H$27,P11="Birke Multi",'GWP Baustoffe'!$H$28,P11="Birke Multi zert.",'GWP Baustoffe'!$I$28,P11="HPL 0,8mm",'GWP Baustoffe'!$H$29*1250,P11="Polystyrol (XPS)",'GWP Baustoffe'!$H$87)</f>
        <v>0</v>
      </c>
      <c r="X11" s="131">
        <f t="shared" si="5"/>
        <v>0</v>
      </c>
      <c r="Y11" s="113"/>
      <c r="Z11" s="107" t="s">
        <v>24</v>
      </c>
      <c r="AA11" s="114"/>
      <c r="AB11" s="164">
        <v>0</v>
      </c>
      <c r="AC11" s="189">
        <f>_xlfn.IFS(Z11="-",0,Z11="Schaumstoff_5cm",'GWP Baustoffe'!$F$34*1.5,Z11="PE_Noppenfolie",'GWP Baustoffe'!$F$80,Z11="PE_Folie 100my",'GWP Baustoffe'!$F$78,Z11="PE_Folie 1mm",'GWP Baustoffe'!$F$79,Z11="Linoleum allg",'GWP Baustoffe'!$F$68,Z11="Linoleum Forbo",'GWP Baustoffe'!$F$69,Z11="PVC 2mm",'GWP Baustoffe'!$F$70,Z11="Teppich 1400g/m²",'GWP Baustoffe'!$F$71,Z11="Laminat",'GWP Baustoffe'!$F$72,Z11="Natursteinfliesen",'GWP Baustoffe'!$F$73,Z11="keramische Fliesen",'GWP Baustoffe'!$F$74,Z11="Filz 3mm (400g)",'GWP Baustoffe'!$F$75,Z11="Filz Fulda Rex 800g",'GWP Baustoffe'!$F$76,Z11="Hanfvlies 3mm",'GWP Baustoffe'!$F$82,Z11="Texil Sonnenschutz",'GWP Baustoffe'!$F$77,Z11="Kraftpapier 120g",'GWP Baustoffe'!$F$110,Z11="Papiertapete bedr. ",'GWP Baustoffe'!$F$111,Z11="Glasvlies Tapete",'GWP Baustoffe'!$F$112,Z11="Glasvlies_bedr.",'GWP Baustoffe'!$F$113,Z11="Tanztepp. 2mm",'GWP Baustoffe'!$F$70,Z11="Tanztepp. 1,7mm",'GWP Baustoffe'!$F$70/2*1.7,Z11="Tanztepp. 1,2mm",'GWP Baustoffe'!$F$70/2*1.2,Z11="Malervlies",'GWP Baustoffe'!$F$75*0.6,Z11="Bodent. 450g BW",'GWP Baustoffe'!$F$32*0.5,Z11="Tüll 50g BW",'GWP Baustoffe'!$F$32*0.05,Z11="Tüll 50g KF",'GWP Baustoffe'!$F$33*0.05,Z11="Tüll 100g BW",'GWP Baustoffe'!$F$32*0.1,Z11="Tüll 100g KF",'GWP Baustoffe'!$F$33*0.1,Z11="Schl. Ne. 75g BW",'GWP Baustoffe'!$F$32*0.075,Z11="Schl. Ne. 75g KF",'GWP Baustoffe'!$F$33*0.075,Z11="Nessel 300g BW",'GWP Baustoffe'!$F$32*0.3,Z11="Nessel 300g KF",'GWP Baustoffe'!$F$33*0.3,Z11="Shirting 220g BW",'GWP Baustoffe'!$F$32*0.22,Z11="Hori- Ne. 400g BW",'GWP Baustoffe'!$F$32*0.4,Z11="Mollton 300g BW",'GWP Baustoffe'!$F$32*0.3,Z11="Dekomoll. 165g BW",'GWP Baustoffe'!$F$32*0.165,Z11="Velour 350g BW",'GWP Baustoffe'!$F$32*0.35,Z11="Velour 450g BW",'GWP Baustoffe'!$F$32*0.45,Z11="Velour 600g BW",'GWP Baustoffe'!$F$32*0.6,Z11="Glasklarfolie 0,3mm",'GWP Baustoffe'!$F$70*0.15,Z11="Proj.Folie 0,35mm",'GWP Baustoffe'!$F$70*0.175,Z11="Tyvek 2506B",'GWP Baustoffe'!$F$67,Z11="Mollton 200g BW",'GWP Baustoffe'!$F36*0.2,Z11="Wooleserge 150 B1",'GWP Baustoffe'!$F$120*1,Z11="Forbo Eternal PVC",'GWP Baustoffe'!$F$73,Z11="Kunstrasen 2400g/m²",'GWP Baustoffe'!$F$81,Z11="Teppich 750g/m²",'GWP Baustoffe'!$F$71*0.53,Z11="Teppich 300g/m²",'GWP Baustoffe'!$F$71*0.214)</f>
        <v>0</v>
      </c>
      <c r="AD11" s="161">
        <f>_xlfn.IFS(Z11="-",0,Z11="Schaumstoff_5cm",'GWP Baustoffe'!$H$34*1.5,Z11="PE_Noppenfolie",'GWP Baustoffe'!$H$80,Z11="PE_Folie 100my",'GWP Baustoffe'!$H$78,Z11="PE_Folie 1mm",'GWP Baustoffe'!$H$79,Z11="Linoleum allg",'GWP Baustoffe'!$H$68,Z11="Linoleum Forbo",'GWP Baustoffe'!$H$69,Z11="PVC 2mm",'GWP Baustoffe'!$H$70,Z11="Teppich 1400g/m²",'GWP Baustoffe'!$H$71,Z11="Laminat",'GWP Baustoffe'!$H$72,Z11="Natursteinfliesen",'GWP Baustoffe'!$H$73,Z11="keramische Fliesen",'GWP Baustoffe'!$H$74,Z11="Filz 3mm (400g)",'GWP Baustoffe'!$H$75,Z11="Filz Fulda Rex 800g",'GWP Baustoffe'!$H$76,Z11="Jute",'GWP Baustoffe'!$H$81,Z11="Hanfvlies 3mm",'GWP Baustoffe'!$H$82,Z11="Texil Sonnenschutz",'GWP Baustoffe'!$H$77,Z11="Kraftpapier 120g",'GWP Baustoffe'!$H$110,Z11="Papiertapete bedr. ",'GWP Baustoffe'!$H$111,Z11="Glasvlies Tapete",'GWP Baustoffe'!$H$112,Z11="Glasvlies_bedr.",'GWP Baustoffe'!$H$113,Z11="Tanztepp. 2mm",'GWP Baustoffe'!$H$70,Z11="Tanztepp. 1,7mm",'GWP Baustoffe'!$H$70/2*1.7,Z11="Tanztepp. 1,2mm",'GWP Baustoffe'!$H$70/2*1.2,Z11="Malervlies",'GWP Baustoffe'!$H$75*0.6,Z11="Bodent. 450g BW",'GWP Baustoffe'!$G$32*0.45,Z11="Tüll 50g BW",'GWP Baustoffe'!$G$32*0.05,Z11="Tüll 50g KF",'GWP Baustoffe'!$G$33*0.05,Z11="Tüll 100g BW",'GWP Baustoffe'!$G$32*0.1,Z11="Tüll 100g KF",'GWP Baustoffe'!$G$33*0.1,Z11="Schl. Ne. 75g BW",'GWP Baustoffe'!$G$32*0.075,Z11="Schl. Ne. 75g KF",'GWP Baustoffe'!$G$33*0.075,Z11="Nessel 300g BW",'GWP Baustoffe'!$G$32*0.3,Z11="Nessel 300g KF",'GWP Baustoffe'!$G$33*0.3,Z11="Shirting 220g BW",'GWP Baustoffe'!$G$32*0.22,Z11="Hori- Ne. 400g BW",'GWP Baustoffe'!$G$32*0.4,Z11="Mollton 300g BW",'GWP Baustoffe'!$G$32*0.3,Z11="Dekomoll. 165g BW",'GWP Baustoffe'!$G$32*0.165,Z11="Velour 350g BW",'GWP Baustoffe'!$G$32*0.35,Z11="Velour 450g BW",'GWP Baustoffe'!$G$32*0.45,Z11="Velour 600g BW",'GWP Baustoffe'!$G$32*0.6,Z11="Glasklarfolie 0,3mm",'GWP Baustoffe'!$H$70*0.15,Z11="Proj.Folie 0,35mm",'GWP Baustoffe'!$H$70*0.175,Z11="Tyvek 2506B",'GWP Baustoffe'!$H$67,Z11="Mollton 200g BW",'GWP Baustoffe'!$G$32*0.2,Z11="Wooleserge 150 B1",'GWP Baustoffe'!$H$120*1,Z11="Forbo Eternal PVC",'GWP Baustoffe'!$H$73,Z11="Kunstrasen 2400g/m²",'GWP Baustoffe'!$H$81,Z11="Teppich 750g/m²",'GWP Baustoffe'!$H$71*0.53,Z11="Teppich 300g/m²",'GWP Baustoffe'!$H$71*0.214)</f>
        <v>0</v>
      </c>
      <c r="AE11" s="131">
        <f t="shared" si="0"/>
        <v>0</v>
      </c>
      <c r="AF11" s="112"/>
      <c r="AG11" s="106" t="s">
        <v>24</v>
      </c>
      <c r="AH11" s="106"/>
      <c r="AI11" s="132">
        <f>_xlfn.IFS(AG11="-",0,AG11="Fassadenfarbe [l]",'GWP Baustoffe'!$H$36,AG11="Disp. Innen [l]",'GWP Baustoffe'!$H$37,AG11="Lacke, H²O [l]",'GWP Baustoffe'!$H$41,AG11="Lacke, löse. [l]",'GWP Baustoffe'!$H$38,AG11="Metalllack, löse. [l]",'GWP Baustoffe'!$H$43,AG11="Parkettlack H²O [l]",'GWP Baustoffe'!$H$43,AG11="Henso Brands. [kg]",'GWP Baustoffe'!$H$39,AG11="Kleber [kg]",'GWP Baustoffe'!$H$40,AG11="PE Schaum [kg]",'GWP Baustoffe'!$G$54,AG11="Gewebefüller [kg]",'GWP Baustoffe'!$H$56,AG11="Silicon [kg]",'GWP Baustoffe'!$H$45,AG11="Kalkfarbe [kg]",'GWP Baustoffe'!$H$44,AG11="GFK",'GWP Baustoffe'!$H$55,AG11="Gipsputz [kg]",'GWP Baustoffe'!$H$57,AG11="Acylfarbe [l]",'GWP Baustoffe'!$H$58,AG11="GFK [kg]",'GWP Baustoffe'!$H$53)</f>
        <v>0</v>
      </c>
      <c r="AJ11" s="133">
        <f t="shared" si="1"/>
        <v>0</v>
      </c>
      <c r="AK11" s="112"/>
      <c r="AL11" s="107" t="s">
        <v>24</v>
      </c>
      <c r="AM11" s="114"/>
      <c r="AN11" s="164">
        <v>0</v>
      </c>
      <c r="AO11" s="176">
        <f>_xlfn.IFS(AL11="-",0,AL11="Papphülsen [kg]",'GWP Baustoffe'!$F$64,AL11="Acrylwanne [kg]",'GWP Baustoffe'!$F$89,AL11="Stahlwanne [m²]",'GWP Baustoffe'!$F$90,AL11="Künst. Zweig, 70cm mit Blatt [Stk]",'GWP Baustoffe'!$F$143,AL11="Styropor 5x50x100cm [Stk]",'GWP Baustoffe'!$F$144,AL11="Styropor 20x50x100cm [Stk]",'GWP Baustoffe'!$F$145,AL11="Styroppor 30x50x100cm [Stk]",'GWP Baustoffe'!$F$146,AL11="Styropdur 3x60x120cm [Stk]",'GWP Baustoffe'!$F$147,AL11="Styropdur 4x60x120cm [Stk]",'GWP Baustoffe'!$F$148,AL11="Styropdur 5x60x120cm [Stk]",'GWP Baustoffe'!$F$149,AL11="Styropdur 12x60x120cm [Stk]",'GWP Baustoffe'!$F$150,AL11="Rohriso. PE  12/15mm x 9mm [m]",'GWP Baustoffe'!$F$151,AL11="Rohriso. PE 18mm x 20mm [m]",'GWP Baustoffe'!$F$152,AL11="Rohriso. PE  22mm x 20mm [m]",'GWP Baustoffe'!$F$153,AL11="Rohriso. PE  28mm x 20mm [m]",'GWP Baustoffe'!$F$154,AL11="Rohriso. PE  60mm x 20mm [m]",'GWP Baustoffe'!$F$155,AL11="Rohriso. PE  114mm x 20mm [m]",'GWP Baustoffe'!$F$156,AL11="Europalette [Stk]",'GWP Baustoffe'!$F$157,AL11="Pulverbeschichten [m²]",'GWP Baustoffe'!$F$172,AL11="Schrauben/Kleint. Satz [Stk]",'GWP Baustoffe'!$F$169,AL11="PVC Rohr [kg]",'GWP Baustoffe'!$F$63,AL11="Stroh/Heu [kg]",'GWP Baustoffe'!$F$60,AL11="fertige Innentür [Stk]",'GWP Baustoffe'!$F$158,AL11="Blähton [kg]",'GWP Baustoffe'!$F$176,AL11="Blähglas [kg]",'GWP Baustoffe'!$F$175,AL11="Perlit 0-3 [kg]",'GWP Baustoffe'!$F$177,AL11="Perlit 0-1 [kg]",'GWP Baustoffe'!$F$178,AL11="Kies 2/32 [kg]",'GWP Baustoffe'!$F$179,AL11="Bimskies [kg]",'GWP Baustoffe'!$F$180,AL11="Korkschrot [kg]",'GWP Baustoffe'!$F$181,AL11="Kalksteinsand tr. [kg]",'GWP Baustoffe'!$F$182,AL11="Sand 0/2 tr. [kg]",'GWP Baustoffe'!$F$183,AL11="Sand 0/2 feucht [kg]",'GWP Baustoffe'!$F$184,AL11="Lehm [m³]",'GWP Baustoffe'!$F$185,AL11="Torf [m³]",'GWP Baustoffe'!$F$186,AL11="Riggips 10mm [m²]",'GWP Baustoffe'!$F$188,AL11="Riggips 12,5mm [m²]",'GWP Baustoffe'!$F$189,AL11="Riggips 15mm [m²]",'GWP Baustoffe'!$F$190,AL11="Riggips 18mm [m²]",'GWP Baustoffe'!$F$191,AL11="Glasbaustein [m³]",'GWP Baustoffe'!$F$193,AL11="Promatec 15mm [m²]",'GWP Baustoffe'!$F$194,AL11="Steinwolle [m³]",'GWP Baustoffe'!$F$195)</f>
        <v>0</v>
      </c>
      <c r="AP11" s="161">
        <f>_xlfn.IFS(AL11="-",0,AL11="Papphülsen [kg]",'GWP Baustoffe'!$H$64,AL11="Acrylwanne [kg]",'GWP Baustoffe'!$H$89,AL11="Stahlwanne [m²]",'GWP Baustoffe'!$H$90,AL11="Künst. Zweig, 70cm mit Blatt [Stk]",'GWP Baustoffe'!$H$143,AL11="Styropor 5x50x100cm [Stk]",'GWP Baustoffe'!$H$144,AL11="Styropor 20x50x100cm [Stk]",'GWP Baustoffe'!$H$145,AL11="Styroppor 30x50x100cm [Stk]",'GWP Baustoffe'!$H$146,AL11="Styropdur 3x60x120cm [Stk]",'GWP Baustoffe'!$H$147,AL11="Styropdur 4x60x120cm [Stk]",'GWP Baustoffe'!$H$148,AL11="Styropdur 5x60x120cm [Stk]",'GWP Baustoffe'!$H$149,AL11="Styropdur 12x60x120cm [Stk]",'GWP Baustoffe'!$H$150,AL11="Rohriso. PE  12/15mm x 9mm [m]",'GWP Baustoffe'!$H$151,AL11="Rohriso. PE 18mm x 20mm [m]",'GWP Baustoffe'!$H$152,AL11="Rohriso. PE  22mm x 20mm [m]",'GWP Baustoffe'!$H$153,AL11="Rohriso. PE  28mm x 20mm [m]",'GWP Baustoffe'!$H$154,AL11="Rohriso. PE  60mm x 20mm [m]",'GWP Baustoffe'!$H$155,AL11="Rohriso. PE  114mm x 20mm [m]",'GWP Baustoffe'!$H$156,AL11="Europalette [Stk]",'GWP Baustoffe'!$H$157,AL11="Pulverbeschichten [m²]",'GWP Baustoffe'!$H$172,AL11="Schrauben/Kleint. Satz [Stk]",'GWP Baustoffe'!$H$169,AL11="PVC Rohr [kg]",'GWP Baustoffe'!$H$63,AL11="Stroh/Heu [kg]",'GWP Baustoffe'!$H$60,AL11="fertige Innentür [Stk]",'GWP Baustoffe'!$H$158,AL11="Blähton [kg]",'GWP Baustoffe'!$H$176,AL11="Blähglas [kg]",'GWP Baustoffe'!$H$175,AL11="Perlit 0-3 [kg]",'GWP Baustoffe'!$H$177,AL11="Perlit 0-1 [kg]",'GWP Baustoffe'!$H$178,AL11="Kies 2/32 [kg]",'GWP Baustoffe'!$H$179,AL11="Bimskies [kg]",'GWP Baustoffe'!$H$180,AL11="Korkschrot [kg]",'GWP Baustoffe'!$H$181,AL11="Kalksteinsand tr. [kg]",'GWP Baustoffe'!$H$182,AL11="Sand 0/2 tr. [kg]",'GWP Baustoffe'!$H$183,AL11="Sand 0/2 feucht [kg]",'GWP Baustoffe'!$H$184,AL11="Lehm [m³]",'GWP Baustoffe'!$H$185,AL11="Torf [m³]",'GWP Baustoffe'!$H$186,AL11="Riggips 10mm [m²]",'GWP Baustoffe'!$H$188,AL11="Riggips 12,5mm [m²]",'GWP Baustoffe'!$H$189,AL11="Riggips 15mm [m²]",'GWP Baustoffe'!$H$190,AL11="Riggips 18mm [m²]",'GWP Baustoffe'!$H$191,AL11="Glasbaustein [m³]",'GWP Baustoffe'!$H$193,AL11="Promatec 15mm [m²]",'GWP Baustoffe'!$H$194,AL11="Steinwolle [m³]",'GWP Baustoffe'!$H$195)</f>
        <v>0</v>
      </c>
      <c r="AQ11" s="131">
        <f t="shared" si="2"/>
        <v>0</v>
      </c>
      <c r="AR11" s="105"/>
      <c r="AS11" s="105"/>
      <c r="AT11" s="105"/>
      <c r="AU11" s="105"/>
      <c r="AV11" s="105"/>
      <c r="AW11" s="105"/>
    </row>
    <row r="12" spans="1:60" s="49" customFormat="1" ht="21" customHeight="1" x14ac:dyDescent="0.3">
      <c r="A12" s="112"/>
      <c r="B12" s="106" t="s">
        <v>24</v>
      </c>
      <c r="C12" s="114"/>
      <c r="D12" s="164">
        <v>90</v>
      </c>
      <c r="E12" s="161">
        <f>_xlfn.IFS(B12="-",0,B12="Profil",'GWP Baustoffe'!$F$7,B12="Blech",'GWP Baustoffe'!$F$8,B12="Edel Blech",'GWP Baustoffe'!$F$47,B12="verz. Blech",'GWP Baustoffe'!F$49)</f>
        <v>0</v>
      </c>
      <c r="F12" s="129">
        <f>_xlfn.IFS(B12="-",0,B12="Profil",'GWP Baustoffe'!$H$7,B12="Blech",'GWP Baustoffe'!$H$8,B12="Edel Blech",'GWP Baustoffe'!$H$47,B12="verz. Blech",'GWP Baustoffe'!$H$49)</f>
        <v>0</v>
      </c>
      <c r="G12" s="131">
        <f t="shared" si="3"/>
        <v>0</v>
      </c>
      <c r="H12" s="112"/>
      <c r="I12" s="106" t="s">
        <v>24</v>
      </c>
      <c r="J12" s="158"/>
      <c r="K12" s="164">
        <v>90</v>
      </c>
      <c r="L12" s="161">
        <f>_xlfn.IFS(I12="-",0,I12="Al Profil",'GWP Baustoffe'!$F$9,I12="Al Blech",'GWP Baustoffe'!$F$10,I12="Cu Blech",0)</f>
        <v>0</v>
      </c>
      <c r="M12" s="129">
        <f>_xlfn.IFS(I12="-",0,I12="Al Profil",'GWP Baustoffe'!$H$9,I12="Al Blech",'GWP Baustoffe'!$H$10,I12="Cu Blech",'GWP Baustoffe'!$H$48)</f>
        <v>0</v>
      </c>
      <c r="N12" s="131">
        <f t="shared" si="4"/>
        <v>0</v>
      </c>
      <c r="O12" s="112"/>
      <c r="P12" s="106" t="s">
        <v>24</v>
      </c>
      <c r="Q12" s="107"/>
      <c r="R12" s="106"/>
      <c r="S12" s="107"/>
      <c r="T12" s="114"/>
      <c r="U12" s="164">
        <v>10</v>
      </c>
      <c r="V12" s="162">
        <f>_xlfn.IFS(P12="-",0,P12="Latten",'GWP Baustoffe'!$F$13,P12="Latten zert.",'GWP Baustoffe'!$F$13,P12="KVH",'GWP Baustoffe'!$F$14,P12="Hobelware",'GWP Baustoffe'!$F$15,P12="Hobelware zert.",'GWP Baustoffe'!$F$15,P12="Sperrholz",'GWP Baustoffe'!$F$16,P12="Sperrholz zert.",'GWP Baustoffe'!$F$16,P12="Fi 3-Schicht",'GWP Baustoffe'!$F$17,P12="Fi 3-Schicht zert.",'GWP Baustoffe'!$F$17,P12="Gabun Tipla",'GWP Baustoffe'!$F$18,P12="MDF",'GWP Baustoffe'!$F$19,P12="MDF be.",'GWP Baustoffe'!$F$20,P12="HDF",'GWP Baustoffe'!$F$21,P12="Spanplatte",'GWP Baustoffe'!$F$22,P12="Spanplatte, be.",'GWP Baustoffe'!$F$23,P12="Laubschnittholz",'GWP Baustoffe'!$F$24,P12="OSB",'GWP Baustoffe'!$F$25,P12="Steico LVL",'GWP Baustoffe'!$F$26,P12="Gabun Sperr.",'GWP Baustoffe'!$F$27,P12="Birke Multi",'GWP Baustoffe'!$F$28,P12="Birke Multi zert.",'GWP Baustoffe'!$F$28,P12="HPL 0,8mm",'GWP Baustoffe'!$F$29*1250,P12="Polystyrol (XPS)",'GWP Baustoffe'!$F$87)</f>
        <v>0</v>
      </c>
      <c r="W12" s="129">
        <f>_xlfn.IFS(P12="-",0,P12="Latten",'GWP Baustoffe'!$H$13,P12="Latten zert.",'GWP Baustoffe'!$I$13,P12="KVH",'GWP Baustoffe'!$H$14,P12="Hobelware",'GWP Baustoffe'!$H$15,P12="Hobelware zert.",'GWP Baustoffe'!$I$15,P12="Sperrholz",'GWP Baustoffe'!$H$16,P12="Sperrholz zert.",'GWP Baustoffe'!$I$16,P12="Fi 3-Schicht",'GWP Baustoffe'!$H$17,P12="Fi 3-Schicht zert.",'GWP Baustoffe'!$I$17,P12="Gabun Tipla",'GWP Baustoffe'!$H$18,P12="MDF",'GWP Baustoffe'!$H$19,P12="MDF be.",'GWP Baustoffe'!$H$20,P12="HDF",'GWP Baustoffe'!$H$21,P12="Spanplatte",'GWP Baustoffe'!$H$22,P12="Spanplatte, be.",'GWP Baustoffe'!$H$23,P12="Laubschnittholz",'GWP Baustoffe'!$H$24,P12="OSB",'GWP Baustoffe'!$H$25,P12="Steico LVL",'GWP Baustoffe'!$H$26,P12="Gabun Sperr.",'GWP Baustoffe'!$H$27,P12="Birke Multi",'GWP Baustoffe'!$H$28,P12="Birke Multi zert.",'GWP Baustoffe'!$I$28,P12="HPL 0,8mm",'GWP Baustoffe'!$H$29*1250,P12="Polystyrol (XPS)",'GWP Baustoffe'!$H$87)</f>
        <v>0</v>
      </c>
      <c r="X12" s="131">
        <f t="shared" si="5"/>
        <v>0</v>
      </c>
      <c r="Y12" s="113"/>
      <c r="Z12" s="107" t="s">
        <v>24</v>
      </c>
      <c r="AA12" s="114"/>
      <c r="AB12" s="164">
        <v>0</v>
      </c>
      <c r="AC12" s="189">
        <f>_xlfn.IFS(Z12="-",0,Z12="Schaumstoff_5cm",'GWP Baustoffe'!$F$34*1.5,Z12="PE_Noppenfolie",'GWP Baustoffe'!$F$80,Z12="PE_Folie 100my",'GWP Baustoffe'!$F$78,Z12="PE_Folie 1mm",'GWP Baustoffe'!$F$79,Z12="Linoleum allg",'GWP Baustoffe'!$F$68,Z12="Linoleum Forbo",'GWP Baustoffe'!$F$69,Z12="PVC 2mm",'GWP Baustoffe'!$F$70,Z12="Teppich 1400g/m²",'GWP Baustoffe'!$F$71,Z12="Laminat",'GWP Baustoffe'!$F$72,Z12="Natursteinfliesen",'GWP Baustoffe'!$F$73,Z12="keramische Fliesen",'GWP Baustoffe'!$F$74,Z12="Filz 3mm (400g)",'GWP Baustoffe'!$F$75,Z12="Filz Fulda Rex 800g",'GWP Baustoffe'!$F$76,Z12="Hanfvlies 3mm",'GWP Baustoffe'!$F$82,Z12="Texil Sonnenschutz",'GWP Baustoffe'!$F$77,Z12="Kraftpapier 120g",'GWP Baustoffe'!$F$110,Z12="Papiertapete bedr. ",'GWP Baustoffe'!$F$111,Z12="Glasvlies Tapete",'GWP Baustoffe'!$F$112,Z12="Glasvlies_bedr.",'GWP Baustoffe'!$F$113,Z12="Tanztepp. 2mm",'GWP Baustoffe'!$F$70,Z12="Tanztepp. 1,7mm",'GWP Baustoffe'!$F$70/2*1.7,Z12="Tanztepp. 1,2mm",'GWP Baustoffe'!$F$70/2*1.2,Z12="Malervlies",'GWP Baustoffe'!$F$75*0.6,Z12="Bodent. 450g BW",'GWP Baustoffe'!$F$32*0.5,Z12="Tüll 50g BW",'GWP Baustoffe'!$F$32*0.05,Z12="Tüll 50g KF",'GWP Baustoffe'!$F$33*0.05,Z12="Tüll 100g BW",'GWP Baustoffe'!$F$32*0.1,Z12="Tüll 100g KF",'GWP Baustoffe'!$F$33*0.1,Z12="Schl. Ne. 75g BW",'GWP Baustoffe'!$F$32*0.075,Z12="Schl. Ne. 75g KF",'GWP Baustoffe'!$F$33*0.075,Z12="Nessel 300g BW",'GWP Baustoffe'!$F$32*0.3,Z12="Nessel 300g KF",'GWP Baustoffe'!$F$33*0.3,Z12="Shirting 220g BW",'GWP Baustoffe'!$F$32*0.22,Z12="Hori- Ne. 400g BW",'GWP Baustoffe'!$F$32*0.4,Z12="Mollton 300g BW",'GWP Baustoffe'!$F$32*0.3,Z12="Dekomoll. 165g BW",'GWP Baustoffe'!$F$32*0.165,Z12="Velour 350g BW",'GWP Baustoffe'!$F$32*0.35,Z12="Velour 450g BW",'GWP Baustoffe'!$F$32*0.45,Z12="Velour 600g BW",'GWP Baustoffe'!$F$32*0.6,Z12="Glasklarfolie 0,3mm",'GWP Baustoffe'!$F$70*0.15,Z12="Proj.Folie 0,35mm",'GWP Baustoffe'!$F$70*0.175,Z12="Tyvek 2506B",'GWP Baustoffe'!$F$67,Z12="Mollton 200g BW",'GWP Baustoffe'!$F37*0.2,Z12="Wooleserge 150 B1",'GWP Baustoffe'!$F$120*1,Z12="Forbo Eternal PVC",'GWP Baustoffe'!$F$73,Z12="Kunstrasen 2400g/m²",'GWP Baustoffe'!$F$81,Z12="Teppich 750g/m²",'GWP Baustoffe'!$F$71*0.53,Z12="Teppich 300g/m²",'GWP Baustoffe'!$F$71*0.214)</f>
        <v>0</v>
      </c>
      <c r="AD12" s="161">
        <f>_xlfn.IFS(Z12="-",0,Z12="Schaumstoff_5cm",'GWP Baustoffe'!$H$34*1.5,Z12="PE_Noppenfolie",'GWP Baustoffe'!$H$80,Z12="PE_Folie 100my",'GWP Baustoffe'!$H$78,Z12="PE_Folie 1mm",'GWP Baustoffe'!$H$79,Z12="Linoleum allg",'GWP Baustoffe'!$H$68,Z12="Linoleum Forbo",'GWP Baustoffe'!$H$69,Z12="PVC 2mm",'GWP Baustoffe'!$H$70,Z12="Teppich 1400g/m²",'GWP Baustoffe'!$H$71,Z12="Laminat",'GWP Baustoffe'!$H$72,Z12="Natursteinfliesen",'GWP Baustoffe'!$H$73,Z12="keramische Fliesen",'GWP Baustoffe'!$H$74,Z12="Filz 3mm (400g)",'GWP Baustoffe'!$H$75,Z12="Filz Fulda Rex 800g",'GWP Baustoffe'!$H$76,Z12="Jute",'GWP Baustoffe'!$H$81,Z12="Hanfvlies 3mm",'GWP Baustoffe'!$H$82,Z12="Texil Sonnenschutz",'GWP Baustoffe'!$H$77,Z12="Kraftpapier 120g",'GWP Baustoffe'!$H$110,Z12="Papiertapete bedr. ",'GWP Baustoffe'!$H$111,Z12="Glasvlies Tapete",'GWP Baustoffe'!$H$112,Z12="Glasvlies_bedr.",'GWP Baustoffe'!$H$113,Z12="Tanztepp. 2mm",'GWP Baustoffe'!$H$70,Z12="Tanztepp. 1,7mm",'GWP Baustoffe'!$H$70/2*1.7,Z12="Tanztepp. 1,2mm",'GWP Baustoffe'!$H$70/2*1.2,Z12="Malervlies",'GWP Baustoffe'!$H$75*0.6,Z12="Bodent. 450g BW",'GWP Baustoffe'!$G$32*0.45,Z12="Tüll 50g BW",'GWP Baustoffe'!$G$32*0.05,Z12="Tüll 50g KF",'GWP Baustoffe'!$G$33*0.05,Z12="Tüll 100g BW",'GWP Baustoffe'!$G$32*0.1,Z12="Tüll 100g KF",'GWP Baustoffe'!$G$33*0.1,Z12="Schl. Ne. 75g BW",'GWP Baustoffe'!$G$32*0.075,Z12="Schl. Ne. 75g KF",'GWP Baustoffe'!$G$33*0.075,Z12="Nessel 300g BW",'GWP Baustoffe'!$G$32*0.3,Z12="Nessel 300g KF",'GWP Baustoffe'!$G$33*0.3,Z12="Shirting 220g BW",'GWP Baustoffe'!$G$32*0.22,Z12="Hori- Ne. 400g BW",'GWP Baustoffe'!$G$32*0.4,Z12="Mollton 300g BW",'GWP Baustoffe'!$G$32*0.3,Z12="Dekomoll. 165g BW",'GWP Baustoffe'!$G$32*0.165,Z12="Velour 350g BW",'GWP Baustoffe'!$G$32*0.35,Z12="Velour 450g BW",'GWP Baustoffe'!$G$32*0.45,Z12="Velour 600g BW",'GWP Baustoffe'!$G$32*0.6,Z12="Glasklarfolie 0,3mm",'GWP Baustoffe'!$H$70*0.15,Z12="Proj.Folie 0,35mm",'GWP Baustoffe'!$H$70*0.175,Z12="Tyvek 2506B",'GWP Baustoffe'!$H$67,Z12="Mollton 200g BW",'GWP Baustoffe'!$G$32*0.2,Z12="Wooleserge 150 B1",'GWP Baustoffe'!$H$120*1,Z12="Forbo Eternal PVC",'GWP Baustoffe'!$H$73,Z12="Kunstrasen 2400g/m²",'GWP Baustoffe'!$H$81,Z12="Teppich 750g/m²",'GWP Baustoffe'!$H$71*0.53,Z12="Teppich 300g/m²",'GWP Baustoffe'!$H$71*0.214)</f>
        <v>0</v>
      </c>
      <c r="AE12" s="131">
        <f t="shared" si="0"/>
        <v>0</v>
      </c>
      <c r="AF12" s="112"/>
      <c r="AG12" s="106" t="s">
        <v>24</v>
      </c>
      <c r="AH12" s="106"/>
      <c r="AI12" s="132">
        <f>_xlfn.IFS(AG12="-",0,AG12="Fassadenfarbe [l]",'GWP Baustoffe'!$H$36,AG12="Disp. Innen [l]",'GWP Baustoffe'!$H$37,AG12="Lacke, H²O [l]",'GWP Baustoffe'!$H$41,AG12="Lacke, löse. [l]",'GWP Baustoffe'!$H$38,AG12="Metalllack, löse. [l]",'GWP Baustoffe'!$H$43,AG12="Parkettlack H²O [l]",'GWP Baustoffe'!$H$43,AG12="Henso Brands. [kg]",'GWP Baustoffe'!$H$39,AG12="Kleber [kg]",'GWP Baustoffe'!$H$40,AG12="PE Schaum [kg]",'GWP Baustoffe'!$G$54,AG12="Gewebefüller [kg]",'GWP Baustoffe'!$H$56,AG12="Silicon [kg]",'GWP Baustoffe'!$H$45,AG12="Kalkfarbe [kg]",'GWP Baustoffe'!$H$44,AG12="GFK",'GWP Baustoffe'!$H$55,AG12="Gipsputz [kg]",'GWP Baustoffe'!$H$57,AG12="Acylfarbe [l]",'GWP Baustoffe'!$H$58,AG12="GFK [kg]",'GWP Baustoffe'!$H$53)</f>
        <v>0</v>
      </c>
      <c r="AJ12" s="133">
        <f t="shared" si="1"/>
        <v>0</v>
      </c>
      <c r="AK12" s="112"/>
      <c r="AL12" s="107" t="s">
        <v>24</v>
      </c>
      <c r="AM12" s="114"/>
      <c r="AN12" s="164">
        <v>0</v>
      </c>
      <c r="AO12" s="176">
        <f>_xlfn.IFS(AL12="-",0,AL12="Papphülsen [kg]",'GWP Baustoffe'!$F$64,AL12="Acrylwanne [kg]",'GWP Baustoffe'!$F$89,AL12="Stahlwanne [m²]",'GWP Baustoffe'!$F$90,AL12="Künst. Zweig, 70cm mit Blatt [Stk]",'GWP Baustoffe'!$F$143,AL12="Styropor 5x50x100cm [Stk]",'GWP Baustoffe'!$F$144,AL12="Styropor 20x50x100cm [Stk]",'GWP Baustoffe'!$F$145,AL12="Styroppor 30x50x100cm [Stk]",'GWP Baustoffe'!$F$146,AL12="Styropdur 3x60x120cm [Stk]",'GWP Baustoffe'!$F$147,AL12="Styropdur 4x60x120cm [Stk]",'GWP Baustoffe'!$F$148,AL12="Styropdur 5x60x120cm [Stk]",'GWP Baustoffe'!$F$149,AL12="Styropdur 12x60x120cm [Stk]",'GWP Baustoffe'!$F$150,AL12="Rohriso. PE  12/15mm x 9mm [m]",'GWP Baustoffe'!$F$151,AL12="Rohriso. PE 18mm x 20mm [m]",'GWP Baustoffe'!$F$152,AL12="Rohriso. PE  22mm x 20mm [m]",'GWP Baustoffe'!$F$153,AL12="Rohriso. PE  28mm x 20mm [m]",'GWP Baustoffe'!$F$154,AL12="Rohriso. PE  60mm x 20mm [m]",'GWP Baustoffe'!$F$155,AL12="Rohriso. PE  114mm x 20mm [m]",'GWP Baustoffe'!$F$156,AL12="Europalette [Stk]",'GWP Baustoffe'!$F$157,AL12="Pulverbeschichten [m²]",'GWP Baustoffe'!$F$172,AL12="Schrauben/Kleint. Satz [Stk]",'GWP Baustoffe'!$F$169,AL12="PVC Rohr [kg]",'GWP Baustoffe'!$F$63,AL12="Stroh/Heu [kg]",'GWP Baustoffe'!$F$60,AL12="fertige Innentür [Stk]",'GWP Baustoffe'!$F$158,AL12="Blähton [kg]",'GWP Baustoffe'!$F$176,AL12="Blähglas [kg]",'GWP Baustoffe'!$F$175,AL12="Perlit 0-3 [kg]",'GWP Baustoffe'!$F$177,AL12="Perlit 0-1 [kg]",'GWP Baustoffe'!$F$178,AL12="Kies 2/32 [kg]",'GWP Baustoffe'!$F$179,AL12="Bimskies [kg]",'GWP Baustoffe'!$F$180,AL12="Korkschrot [kg]",'GWP Baustoffe'!$F$181,AL12="Kalksteinsand tr. [kg]",'GWP Baustoffe'!$F$182,AL12="Sand 0/2 tr. [kg]",'GWP Baustoffe'!$F$183,AL12="Sand 0/2 feucht [kg]",'GWP Baustoffe'!$F$184,AL12="Lehm [m³]",'GWP Baustoffe'!$F$185,AL12="Torf [m³]",'GWP Baustoffe'!$F$186,AL12="Riggips 10mm [m²]",'GWP Baustoffe'!$F$188,AL12="Riggips 12,5mm [m²]",'GWP Baustoffe'!$F$189,AL12="Riggips 15mm [m²]",'GWP Baustoffe'!$F$190,AL12="Riggips 18mm [m²]",'GWP Baustoffe'!$F$191,AL12="Glasbaustein [m³]",'GWP Baustoffe'!$F$193,AL12="Promatec 15mm [m²]",'GWP Baustoffe'!$F$194,AL12="Steinwolle [m³]",'GWP Baustoffe'!$F$195)</f>
        <v>0</v>
      </c>
      <c r="AP12" s="161">
        <f>_xlfn.IFS(AL12="-",0,AL12="Papphülsen [kg]",'GWP Baustoffe'!$H$64,AL12="Acrylwanne [kg]",'GWP Baustoffe'!$H$89,AL12="Stahlwanne [m²]",'GWP Baustoffe'!$H$90,AL12="Künst. Zweig, 70cm mit Blatt [Stk]",'GWP Baustoffe'!$H$143,AL12="Styropor 5x50x100cm [Stk]",'GWP Baustoffe'!$H$144,AL12="Styropor 20x50x100cm [Stk]",'GWP Baustoffe'!$H$145,AL12="Styroppor 30x50x100cm [Stk]",'GWP Baustoffe'!$H$146,AL12="Styropdur 3x60x120cm [Stk]",'GWP Baustoffe'!$H$147,AL12="Styropdur 4x60x120cm [Stk]",'GWP Baustoffe'!$H$148,AL12="Styropdur 5x60x120cm [Stk]",'GWP Baustoffe'!$H$149,AL12="Styropdur 12x60x120cm [Stk]",'GWP Baustoffe'!$H$150,AL12="Rohriso. PE  12/15mm x 9mm [m]",'GWP Baustoffe'!$H$151,AL12="Rohriso. PE 18mm x 20mm [m]",'GWP Baustoffe'!$H$152,AL12="Rohriso. PE  22mm x 20mm [m]",'GWP Baustoffe'!$H$153,AL12="Rohriso. PE  28mm x 20mm [m]",'GWP Baustoffe'!$H$154,AL12="Rohriso. PE  60mm x 20mm [m]",'GWP Baustoffe'!$H$155,AL12="Rohriso. PE  114mm x 20mm [m]",'GWP Baustoffe'!$H$156,AL12="Europalette [Stk]",'GWP Baustoffe'!$H$157,AL12="Pulverbeschichten [m²]",'GWP Baustoffe'!$H$172,AL12="Schrauben/Kleint. Satz [Stk]",'GWP Baustoffe'!$H$169,AL12="PVC Rohr [kg]",'GWP Baustoffe'!$H$63,AL12="Stroh/Heu [kg]",'GWP Baustoffe'!$H$60,AL12="fertige Innentür [Stk]",'GWP Baustoffe'!$H$158,AL12="Blähton [kg]",'GWP Baustoffe'!$H$176,AL12="Blähglas [kg]",'GWP Baustoffe'!$H$175,AL12="Perlit 0-3 [kg]",'GWP Baustoffe'!$H$177,AL12="Perlit 0-1 [kg]",'GWP Baustoffe'!$H$178,AL12="Kies 2/32 [kg]",'GWP Baustoffe'!$H$179,AL12="Bimskies [kg]",'GWP Baustoffe'!$H$180,AL12="Korkschrot [kg]",'GWP Baustoffe'!$H$181,AL12="Kalksteinsand tr. [kg]",'GWP Baustoffe'!$H$182,AL12="Sand 0/2 tr. [kg]",'GWP Baustoffe'!$H$183,AL12="Sand 0/2 feucht [kg]",'GWP Baustoffe'!$H$184,AL12="Lehm [m³]",'GWP Baustoffe'!$H$185,AL12="Torf [m³]",'GWP Baustoffe'!$H$186,AL12="Riggips 10mm [m²]",'GWP Baustoffe'!$H$188,AL12="Riggips 12,5mm [m²]",'GWP Baustoffe'!$H$189,AL12="Riggips 15mm [m²]",'GWP Baustoffe'!$H$190,AL12="Riggips 18mm [m²]",'GWP Baustoffe'!$H$191,AL12="Glasbaustein [m³]",'GWP Baustoffe'!$H$193,AL12="Promatec 15mm [m²]",'GWP Baustoffe'!$H$194,AL12="Steinwolle [m³]",'GWP Baustoffe'!$H$195)</f>
        <v>0</v>
      </c>
      <c r="AQ12" s="131">
        <f t="shared" si="2"/>
        <v>0</v>
      </c>
      <c r="AR12" s="105"/>
      <c r="AS12" s="105"/>
      <c r="AT12" s="105"/>
      <c r="AU12" s="105"/>
      <c r="AV12" s="105"/>
      <c r="AW12" s="105"/>
    </row>
    <row r="13" spans="1:60" s="49" customFormat="1" ht="21" customHeight="1" x14ac:dyDescent="0.3">
      <c r="A13" s="112"/>
      <c r="B13" s="106" t="s">
        <v>24</v>
      </c>
      <c r="C13" s="114"/>
      <c r="D13" s="164">
        <v>90</v>
      </c>
      <c r="E13" s="161">
        <f>_xlfn.IFS(B13="-",0,B13="Profil",'GWP Baustoffe'!$F$7,B13="Blech",'GWP Baustoffe'!$F$8,B13="Edel Blech",'GWP Baustoffe'!$F$47,B13="verz. Blech",'GWP Baustoffe'!F$49)</f>
        <v>0</v>
      </c>
      <c r="F13" s="129">
        <f>_xlfn.IFS(B13="-",0,B13="Profil",'GWP Baustoffe'!$H$7,B13="Blech",'GWP Baustoffe'!$H$8,B13="Edel Blech",'GWP Baustoffe'!$H$47,B13="verz. Blech",'GWP Baustoffe'!$H$49)</f>
        <v>0</v>
      </c>
      <c r="G13" s="131">
        <f t="shared" si="3"/>
        <v>0</v>
      </c>
      <c r="H13" s="112"/>
      <c r="I13" s="106" t="s">
        <v>24</v>
      </c>
      <c r="J13" s="158"/>
      <c r="K13" s="164">
        <v>90</v>
      </c>
      <c r="L13" s="161">
        <f>_xlfn.IFS(I13="-",0,I13="Al Profil",'GWP Baustoffe'!$F$9,I13="Al Blech",'GWP Baustoffe'!$F$10,I13="Cu Blech",0)</f>
        <v>0</v>
      </c>
      <c r="M13" s="129">
        <f>_xlfn.IFS(I13="-",0,I13="Al Profil",'GWP Baustoffe'!$H$9,I13="Al Blech",'GWP Baustoffe'!$H$10,I13="Cu Blech",'GWP Baustoffe'!$H$48)</f>
        <v>0</v>
      </c>
      <c r="N13" s="131">
        <f t="shared" si="4"/>
        <v>0</v>
      </c>
      <c r="O13" s="112"/>
      <c r="P13" s="106" t="s">
        <v>24</v>
      </c>
      <c r="Q13" s="107"/>
      <c r="R13" s="106"/>
      <c r="S13" s="107"/>
      <c r="T13" s="114"/>
      <c r="U13" s="164">
        <v>10</v>
      </c>
      <c r="V13" s="162">
        <f>_xlfn.IFS(P13="-",0,P13="Latten",'GWP Baustoffe'!$F$13,P13="Latten zert.",'GWP Baustoffe'!$F$13,P13="KVH",'GWP Baustoffe'!$F$14,P13="Hobelware",'GWP Baustoffe'!$F$15,P13="Hobelware zert.",'GWP Baustoffe'!$F$15,P13="Sperrholz",'GWP Baustoffe'!$F$16,P13="Sperrholz zert.",'GWP Baustoffe'!$F$16,P13="Fi 3-Schicht",'GWP Baustoffe'!$F$17,P13="Fi 3-Schicht zert.",'GWP Baustoffe'!$F$17,P13="Gabun Tipla",'GWP Baustoffe'!$F$18,P13="MDF",'GWP Baustoffe'!$F$19,P13="MDF be.",'GWP Baustoffe'!$F$20,P13="HDF",'GWP Baustoffe'!$F$21,P13="Spanplatte",'GWP Baustoffe'!$F$22,P13="Spanplatte, be.",'GWP Baustoffe'!$F$23,P13="Laubschnittholz",'GWP Baustoffe'!$F$24,P13="OSB",'GWP Baustoffe'!$F$25,P13="Steico LVL",'GWP Baustoffe'!$F$26,P13="Gabun Sperr.",'GWP Baustoffe'!$F$27,P13="Birke Multi",'GWP Baustoffe'!$F$28,P13="Birke Multi zert.",'GWP Baustoffe'!$F$28,P13="HPL 0,8mm",'GWP Baustoffe'!$F$29*1250,P13="Polystyrol (XPS)",'GWP Baustoffe'!$F$87)</f>
        <v>0</v>
      </c>
      <c r="W13" s="129">
        <f>_xlfn.IFS(P13="-",0,P13="Latten",'GWP Baustoffe'!$H$13,P13="Latten zert.",'GWP Baustoffe'!$I$13,P13="KVH",'GWP Baustoffe'!$H$14,P13="Hobelware",'GWP Baustoffe'!$H$15,P13="Hobelware zert.",'GWP Baustoffe'!$I$15,P13="Sperrholz",'GWP Baustoffe'!$H$16,P13="Sperrholz zert.",'GWP Baustoffe'!$I$16,P13="Fi 3-Schicht",'GWP Baustoffe'!$H$17,P13="Fi 3-Schicht zert.",'GWP Baustoffe'!$I$17,P13="Gabun Tipla",'GWP Baustoffe'!$H$18,P13="MDF",'GWP Baustoffe'!$H$19,P13="MDF be.",'GWP Baustoffe'!$H$20,P13="HDF",'GWP Baustoffe'!$H$21,P13="Spanplatte",'GWP Baustoffe'!$H$22,P13="Spanplatte, be.",'GWP Baustoffe'!$H$23,P13="Laubschnittholz",'GWP Baustoffe'!$H$24,P13="OSB",'GWP Baustoffe'!$H$25,P13="Steico LVL",'GWP Baustoffe'!$H$26,P13="Gabun Sperr.",'GWP Baustoffe'!$H$27,P13="Birke Multi",'GWP Baustoffe'!$H$28,P13="Birke Multi zert.",'GWP Baustoffe'!$I$28,P13="HPL 0,8mm",'GWP Baustoffe'!$H$29*1250,P13="Polystyrol (XPS)",'GWP Baustoffe'!$H$87)</f>
        <v>0</v>
      </c>
      <c r="X13" s="131">
        <f t="shared" si="5"/>
        <v>0</v>
      </c>
      <c r="Y13" s="113"/>
      <c r="Z13" s="107" t="s">
        <v>24</v>
      </c>
      <c r="AA13" s="114"/>
      <c r="AB13" s="164">
        <v>0</v>
      </c>
      <c r="AC13" s="189">
        <f>_xlfn.IFS(Z13="-",0,Z13="Schaumstoff_5cm",'GWP Baustoffe'!$F$34*1.5,Z13="PE_Noppenfolie",'GWP Baustoffe'!$F$80,Z13="PE_Folie 100my",'GWP Baustoffe'!$F$78,Z13="PE_Folie 1mm",'GWP Baustoffe'!$F$79,Z13="Linoleum allg",'GWP Baustoffe'!$F$68,Z13="Linoleum Forbo",'GWP Baustoffe'!$F$69,Z13="PVC 2mm",'GWP Baustoffe'!$F$70,Z13="Teppich 1400g/m²",'GWP Baustoffe'!$F$71,Z13="Laminat",'GWP Baustoffe'!$F$72,Z13="Natursteinfliesen",'GWP Baustoffe'!$F$73,Z13="keramische Fliesen",'GWP Baustoffe'!$F$74,Z13="Filz 3mm (400g)",'GWP Baustoffe'!$F$75,Z13="Filz Fulda Rex 800g",'GWP Baustoffe'!$F$76,Z13="Hanfvlies 3mm",'GWP Baustoffe'!$F$82,Z13="Texil Sonnenschutz",'GWP Baustoffe'!$F$77,Z13="Kraftpapier 120g",'GWP Baustoffe'!$F$110,Z13="Papiertapete bedr. ",'GWP Baustoffe'!$F$111,Z13="Glasvlies Tapete",'GWP Baustoffe'!$F$112,Z13="Glasvlies_bedr.",'GWP Baustoffe'!$F$113,Z13="Tanztepp. 2mm",'GWP Baustoffe'!$F$70,Z13="Tanztepp. 1,7mm",'GWP Baustoffe'!$F$70/2*1.7,Z13="Tanztepp. 1,2mm",'GWP Baustoffe'!$F$70/2*1.2,Z13="Malervlies",'GWP Baustoffe'!$F$75*0.6,Z13="Bodent. 450g BW",'GWP Baustoffe'!$F$32*0.5,Z13="Tüll 50g BW",'GWP Baustoffe'!$F$32*0.05,Z13="Tüll 50g KF",'GWP Baustoffe'!$F$33*0.05,Z13="Tüll 100g BW",'GWP Baustoffe'!$F$32*0.1,Z13="Tüll 100g KF",'GWP Baustoffe'!$F$33*0.1,Z13="Schl. Ne. 75g BW",'GWP Baustoffe'!$F$32*0.075,Z13="Schl. Ne. 75g KF",'GWP Baustoffe'!$F$33*0.075,Z13="Nessel 300g BW",'GWP Baustoffe'!$F$32*0.3,Z13="Nessel 300g KF",'GWP Baustoffe'!$F$33*0.3,Z13="Shirting 220g BW",'GWP Baustoffe'!$F$32*0.22,Z13="Hori- Ne. 400g BW",'GWP Baustoffe'!$F$32*0.4,Z13="Mollton 300g BW",'GWP Baustoffe'!$F$32*0.3,Z13="Dekomoll. 165g BW",'GWP Baustoffe'!$F$32*0.165,Z13="Velour 350g BW",'GWP Baustoffe'!$F$32*0.35,Z13="Velour 450g BW",'GWP Baustoffe'!$F$32*0.45,Z13="Velour 600g BW",'GWP Baustoffe'!$F$32*0.6,Z13="Glasklarfolie 0,3mm",'GWP Baustoffe'!$F$70*0.15,Z13="Proj.Folie 0,35mm",'GWP Baustoffe'!$F$70*0.175,Z13="Tyvek 2506B",'GWP Baustoffe'!$F$67,Z13="Mollton 200g BW",'GWP Baustoffe'!$F38*0.2,Z13="Wooleserge 150 B1",'GWP Baustoffe'!$F$120*1,Z13="Forbo Eternal PVC",'GWP Baustoffe'!$F$73,Z13="Kunstrasen 2400g/m²",'GWP Baustoffe'!$F$81,Z13="Teppich 750g/m²",'GWP Baustoffe'!$F$71*0.53,Z13="Teppich 300g/m²",'GWP Baustoffe'!$F$71*0.214)</f>
        <v>0</v>
      </c>
      <c r="AD13" s="161">
        <f>_xlfn.IFS(Z13="-",0,Z13="Schaumstoff_5cm",'GWP Baustoffe'!$H$34*1.5,Z13="PE_Noppenfolie",'GWP Baustoffe'!$H$80,Z13="PE_Folie 100my",'GWP Baustoffe'!$H$78,Z13="PE_Folie 1mm",'GWP Baustoffe'!$H$79,Z13="Linoleum allg",'GWP Baustoffe'!$H$68,Z13="Linoleum Forbo",'GWP Baustoffe'!$H$69,Z13="PVC 2mm",'GWP Baustoffe'!$H$70,Z13="Teppich 1400g/m²",'GWP Baustoffe'!$H$71,Z13="Laminat",'GWP Baustoffe'!$H$72,Z13="Natursteinfliesen",'GWP Baustoffe'!$H$73,Z13="keramische Fliesen",'GWP Baustoffe'!$H$74,Z13="Filz 3mm (400g)",'GWP Baustoffe'!$H$75,Z13="Filz Fulda Rex 800g",'GWP Baustoffe'!$H$76,Z13="Jute",'GWP Baustoffe'!$H$81,Z13="Hanfvlies 3mm",'GWP Baustoffe'!$H$82,Z13="Texil Sonnenschutz",'GWP Baustoffe'!$H$77,Z13="Kraftpapier 120g",'GWP Baustoffe'!$H$110,Z13="Papiertapete bedr. ",'GWP Baustoffe'!$H$111,Z13="Glasvlies Tapete",'GWP Baustoffe'!$H$112,Z13="Glasvlies_bedr.",'GWP Baustoffe'!$H$113,Z13="Tanztepp. 2mm",'GWP Baustoffe'!$H$70,Z13="Tanztepp. 1,7mm",'GWP Baustoffe'!$H$70/2*1.7,Z13="Tanztepp. 1,2mm",'GWP Baustoffe'!$H$70/2*1.2,Z13="Malervlies",'GWP Baustoffe'!$H$75*0.6,Z13="Bodent. 450g BW",'GWP Baustoffe'!$G$32*0.45,Z13="Tüll 50g BW",'GWP Baustoffe'!$G$32*0.05,Z13="Tüll 50g KF",'GWP Baustoffe'!$G$33*0.05,Z13="Tüll 100g BW",'GWP Baustoffe'!$G$32*0.1,Z13="Tüll 100g KF",'GWP Baustoffe'!$G$33*0.1,Z13="Schl. Ne. 75g BW",'GWP Baustoffe'!$G$32*0.075,Z13="Schl. Ne. 75g KF",'GWP Baustoffe'!$G$33*0.075,Z13="Nessel 300g BW",'GWP Baustoffe'!$G$32*0.3,Z13="Nessel 300g KF",'GWP Baustoffe'!$G$33*0.3,Z13="Shirting 220g BW",'GWP Baustoffe'!$G$32*0.22,Z13="Hori- Ne. 400g BW",'GWP Baustoffe'!$G$32*0.4,Z13="Mollton 300g BW",'GWP Baustoffe'!$G$32*0.3,Z13="Dekomoll. 165g BW",'GWP Baustoffe'!$G$32*0.165,Z13="Velour 350g BW",'GWP Baustoffe'!$G$32*0.35,Z13="Velour 450g BW",'GWP Baustoffe'!$G$32*0.45,Z13="Velour 600g BW",'GWP Baustoffe'!$G$32*0.6,Z13="Glasklarfolie 0,3mm",'GWP Baustoffe'!$H$70*0.15,Z13="Proj.Folie 0,35mm",'GWP Baustoffe'!$H$70*0.175,Z13="Tyvek 2506B",'GWP Baustoffe'!$H$67,Z13="Mollton 200g BW",'GWP Baustoffe'!$G$32*0.2,Z13="Wooleserge 150 B1",'GWP Baustoffe'!$H$120*1,Z13="Forbo Eternal PVC",'GWP Baustoffe'!$H$73,Z13="Kunstrasen 2400g/m²",'GWP Baustoffe'!$H$81,Z13="Teppich 750g/m²",'GWP Baustoffe'!$H$71*0.53,Z13="Teppich 300g/m²",'GWP Baustoffe'!$H$71*0.214)</f>
        <v>0</v>
      </c>
      <c r="AE13" s="131">
        <f t="shared" si="0"/>
        <v>0</v>
      </c>
      <c r="AF13" s="112"/>
      <c r="AG13" s="106" t="s">
        <v>24</v>
      </c>
      <c r="AH13" s="106"/>
      <c r="AI13" s="132">
        <f>_xlfn.IFS(AG13="-",0,AG13="Fassadenfarbe [l]",'GWP Baustoffe'!$H$36,AG13="Disp. Innen [l]",'GWP Baustoffe'!$H$37,AG13="Lacke, H²O [l]",'GWP Baustoffe'!$H$41,AG13="Lacke, löse. [l]",'GWP Baustoffe'!$H$38,AG13="Metalllack, löse. [l]",'GWP Baustoffe'!$H$43,AG13="Parkettlack H²O [l]",'GWP Baustoffe'!$H$43,AG13="Henso Brands. [kg]",'GWP Baustoffe'!$H$39,AG13="Kleber [kg]",'GWP Baustoffe'!$H$40,AG13="PE Schaum [kg]",'GWP Baustoffe'!$G$54,AG13="Gewebefüller [kg]",'GWP Baustoffe'!$H$56,AG13="Silicon [kg]",'GWP Baustoffe'!$H$45,AG13="Kalkfarbe [kg]",'GWP Baustoffe'!$H$44,AG13="GFK",'GWP Baustoffe'!$H$55,AG13="Gipsputz [kg]",'GWP Baustoffe'!$H$57,AG13="Acylfarbe [l]",'GWP Baustoffe'!$H$58,AG13="GFK [kg]",'GWP Baustoffe'!$H$53)</f>
        <v>0</v>
      </c>
      <c r="AJ13" s="133">
        <f t="shared" si="1"/>
        <v>0</v>
      </c>
      <c r="AK13" s="112"/>
      <c r="AL13" s="107" t="s">
        <v>24</v>
      </c>
      <c r="AM13" s="114"/>
      <c r="AN13" s="164">
        <v>0</v>
      </c>
      <c r="AO13" s="176">
        <f>_xlfn.IFS(AL13="-",0,AL13="Papphülsen [kg]",'GWP Baustoffe'!$F$64,AL13="Acrylwanne [kg]",'GWP Baustoffe'!$F$89,AL13="Stahlwanne [m²]",'GWP Baustoffe'!$F$90,AL13="Künst. Zweig, 70cm mit Blatt [Stk]",'GWP Baustoffe'!$F$143,AL13="Styropor 5x50x100cm [Stk]",'GWP Baustoffe'!$F$144,AL13="Styropor 20x50x100cm [Stk]",'GWP Baustoffe'!$F$145,AL13="Styroppor 30x50x100cm [Stk]",'GWP Baustoffe'!$F$146,AL13="Styropdur 3x60x120cm [Stk]",'GWP Baustoffe'!$F$147,AL13="Styropdur 4x60x120cm [Stk]",'GWP Baustoffe'!$F$148,AL13="Styropdur 5x60x120cm [Stk]",'GWP Baustoffe'!$F$149,AL13="Styropdur 12x60x120cm [Stk]",'GWP Baustoffe'!$F$150,AL13="Rohriso. PE  12/15mm x 9mm [m]",'GWP Baustoffe'!$F$151,AL13="Rohriso. PE 18mm x 20mm [m]",'GWP Baustoffe'!$F$152,AL13="Rohriso. PE  22mm x 20mm [m]",'GWP Baustoffe'!$F$153,AL13="Rohriso. PE  28mm x 20mm [m]",'GWP Baustoffe'!$F$154,AL13="Rohriso. PE  60mm x 20mm [m]",'GWP Baustoffe'!$F$155,AL13="Rohriso. PE  114mm x 20mm [m]",'GWP Baustoffe'!$F$156,AL13="Europalette [Stk]",'GWP Baustoffe'!$F$157,AL13="Pulverbeschichten [m²]",'GWP Baustoffe'!$F$172,AL13="Schrauben/Kleint. Satz [Stk]",'GWP Baustoffe'!$F$169,AL13="PVC Rohr [kg]",'GWP Baustoffe'!$F$63,AL13="Stroh/Heu [kg]",'GWP Baustoffe'!$F$60,AL13="fertige Innentür [Stk]",'GWP Baustoffe'!$F$158,AL13="Blähton [kg]",'GWP Baustoffe'!$F$176,AL13="Blähglas [kg]",'GWP Baustoffe'!$F$175,AL13="Perlit 0-3 [kg]",'GWP Baustoffe'!$F$177,AL13="Perlit 0-1 [kg]",'GWP Baustoffe'!$F$178,AL13="Kies 2/32 [kg]",'GWP Baustoffe'!$F$179,AL13="Bimskies [kg]",'GWP Baustoffe'!$F$180,AL13="Korkschrot [kg]",'GWP Baustoffe'!$F$181,AL13="Kalksteinsand tr. [kg]",'GWP Baustoffe'!$F$182,AL13="Sand 0/2 tr. [kg]",'GWP Baustoffe'!$F$183,AL13="Sand 0/2 feucht [kg]",'GWP Baustoffe'!$F$184,AL13="Lehm [m³]",'GWP Baustoffe'!$F$185,AL13="Torf [m³]",'GWP Baustoffe'!$F$186,AL13="Riggips 10mm [m²]",'GWP Baustoffe'!$F$188,AL13="Riggips 12,5mm [m²]",'GWP Baustoffe'!$F$189,AL13="Riggips 15mm [m²]",'GWP Baustoffe'!$F$190,AL13="Riggips 18mm [m²]",'GWP Baustoffe'!$F$191,AL13="Glasbaustein [m³]",'GWP Baustoffe'!$F$193,AL13="Promatec 15mm [m²]",'GWP Baustoffe'!$F$194,AL13="Steinwolle [m³]",'GWP Baustoffe'!$F$195)</f>
        <v>0</v>
      </c>
      <c r="AP13" s="161">
        <f>_xlfn.IFS(AL13="-",0,AL13="Papphülsen [kg]",'GWP Baustoffe'!$H$64,AL13="Acrylwanne [kg]",'GWP Baustoffe'!$H$89,AL13="Stahlwanne [m²]",'GWP Baustoffe'!$H$90,AL13="Künst. Zweig, 70cm mit Blatt [Stk]",'GWP Baustoffe'!$H$143,AL13="Styropor 5x50x100cm [Stk]",'GWP Baustoffe'!$H$144,AL13="Styropor 20x50x100cm [Stk]",'GWP Baustoffe'!$H$145,AL13="Styroppor 30x50x100cm [Stk]",'GWP Baustoffe'!$H$146,AL13="Styropdur 3x60x120cm [Stk]",'GWP Baustoffe'!$H$147,AL13="Styropdur 4x60x120cm [Stk]",'GWP Baustoffe'!$H$148,AL13="Styropdur 5x60x120cm [Stk]",'GWP Baustoffe'!$H$149,AL13="Styropdur 12x60x120cm [Stk]",'GWP Baustoffe'!$H$150,AL13="Rohriso. PE  12/15mm x 9mm [m]",'GWP Baustoffe'!$H$151,AL13="Rohriso. PE 18mm x 20mm [m]",'GWP Baustoffe'!$H$152,AL13="Rohriso. PE  22mm x 20mm [m]",'GWP Baustoffe'!$H$153,AL13="Rohriso. PE  28mm x 20mm [m]",'GWP Baustoffe'!$H$154,AL13="Rohriso. PE  60mm x 20mm [m]",'GWP Baustoffe'!$H$155,AL13="Rohriso. PE  114mm x 20mm [m]",'GWP Baustoffe'!$H$156,AL13="Europalette [Stk]",'GWP Baustoffe'!$H$157,AL13="Pulverbeschichten [m²]",'GWP Baustoffe'!$H$172,AL13="Schrauben/Kleint. Satz [Stk]",'GWP Baustoffe'!$H$169,AL13="PVC Rohr [kg]",'GWP Baustoffe'!$H$63,AL13="Stroh/Heu [kg]",'GWP Baustoffe'!$H$60,AL13="fertige Innentür [Stk]",'GWP Baustoffe'!$H$158,AL13="Blähton [kg]",'GWP Baustoffe'!$H$176,AL13="Blähglas [kg]",'GWP Baustoffe'!$H$175,AL13="Perlit 0-3 [kg]",'GWP Baustoffe'!$H$177,AL13="Perlit 0-1 [kg]",'GWP Baustoffe'!$H$178,AL13="Kies 2/32 [kg]",'GWP Baustoffe'!$H$179,AL13="Bimskies [kg]",'GWP Baustoffe'!$H$180,AL13="Korkschrot [kg]",'GWP Baustoffe'!$H$181,AL13="Kalksteinsand tr. [kg]",'GWP Baustoffe'!$H$182,AL13="Sand 0/2 tr. [kg]",'GWP Baustoffe'!$H$183,AL13="Sand 0/2 feucht [kg]",'GWP Baustoffe'!$H$184,AL13="Lehm [m³]",'GWP Baustoffe'!$H$185,AL13="Torf [m³]",'GWP Baustoffe'!$H$186,AL13="Riggips 10mm [m²]",'GWP Baustoffe'!$H$188,AL13="Riggips 12,5mm [m²]",'GWP Baustoffe'!$H$189,AL13="Riggips 15mm [m²]",'GWP Baustoffe'!$H$190,AL13="Riggips 18mm [m²]",'GWP Baustoffe'!$H$191,AL13="Glasbaustein [m³]",'GWP Baustoffe'!$H$193,AL13="Promatec 15mm [m²]",'GWP Baustoffe'!$H$194,AL13="Steinwolle [m³]",'GWP Baustoffe'!$H$195)</f>
        <v>0</v>
      </c>
      <c r="AQ13" s="131">
        <f t="shared" si="2"/>
        <v>0</v>
      </c>
      <c r="AR13" s="105"/>
      <c r="AS13" s="105"/>
      <c r="AT13" s="105"/>
      <c r="AU13" s="105"/>
      <c r="AV13" s="105"/>
      <c r="AW13" s="105"/>
    </row>
    <row r="14" spans="1:60" s="49" customFormat="1" ht="21" customHeight="1" x14ac:dyDescent="0.3">
      <c r="A14" s="112"/>
      <c r="B14" s="106" t="s">
        <v>24</v>
      </c>
      <c r="C14" s="114"/>
      <c r="D14" s="164">
        <v>90</v>
      </c>
      <c r="E14" s="161">
        <f>_xlfn.IFS(B14="-",0,B14="Profil",'GWP Baustoffe'!$F$7,B14="Blech",'GWP Baustoffe'!$F$8,B14="Edel Blech",'GWP Baustoffe'!$F$47,B14="verz. Blech",'GWP Baustoffe'!F$49)</f>
        <v>0</v>
      </c>
      <c r="F14" s="129">
        <f>_xlfn.IFS(B14="-",0,B14="Profil",'GWP Baustoffe'!$H$7,B14="Blech",'GWP Baustoffe'!$H$8,B14="Edel Blech",'GWP Baustoffe'!$H$47,B14="verz. Blech",'GWP Baustoffe'!$H$49)</f>
        <v>0</v>
      </c>
      <c r="G14" s="131">
        <f t="shared" si="3"/>
        <v>0</v>
      </c>
      <c r="H14" s="112"/>
      <c r="I14" s="106" t="s">
        <v>24</v>
      </c>
      <c r="J14" s="158"/>
      <c r="K14" s="164">
        <v>90</v>
      </c>
      <c r="L14" s="161">
        <f>_xlfn.IFS(I14="-",0,I14="Al Profil",'GWP Baustoffe'!$F$9,I14="Al Blech",'GWP Baustoffe'!$F$10,I14="Cu Blech",0)</f>
        <v>0</v>
      </c>
      <c r="M14" s="129">
        <f>_xlfn.IFS(I14="-",0,I14="Al Profil",'GWP Baustoffe'!$H$9,I14="Al Blech",'GWP Baustoffe'!$H$10,I14="Cu Blech",'GWP Baustoffe'!$H$48)</f>
        <v>0</v>
      </c>
      <c r="N14" s="131">
        <f t="shared" si="4"/>
        <v>0</v>
      </c>
      <c r="O14" s="112"/>
      <c r="P14" s="106" t="s">
        <v>24</v>
      </c>
      <c r="Q14" s="107"/>
      <c r="R14" s="106"/>
      <c r="S14" s="107"/>
      <c r="T14" s="114"/>
      <c r="U14" s="164">
        <v>10</v>
      </c>
      <c r="V14" s="162">
        <f>_xlfn.IFS(P14="-",0,P14="Latten",'GWP Baustoffe'!$F$13,P14="Latten zert.",'GWP Baustoffe'!$F$13,P14="KVH",'GWP Baustoffe'!$F$14,P14="Hobelware",'GWP Baustoffe'!$F$15,P14="Hobelware zert.",'GWP Baustoffe'!$F$15,P14="Sperrholz",'GWP Baustoffe'!$F$16,P14="Sperrholz zert.",'GWP Baustoffe'!$F$16,P14="Fi 3-Schicht",'GWP Baustoffe'!$F$17,P14="Fi 3-Schicht zert.",'GWP Baustoffe'!$F$17,P14="Gabun Tipla",'GWP Baustoffe'!$F$18,P14="MDF",'GWP Baustoffe'!$F$19,P14="MDF be.",'GWP Baustoffe'!$F$20,P14="HDF",'GWP Baustoffe'!$F$21,P14="Spanplatte",'GWP Baustoffe'!$F$22,P14="Spanplatte, be.",'GWP Baustoffe'!$F$23,P14="Laubschnittholz",'GWP Baustoffe'!$F$24,P14="OSB",'GWP Baustoffe'!$F$25,P14="Steico LVL",'GWP Baustoffe'!$F$26,P14="Gabun Sperr.",'GWP Baustoffe'!$F$27,P14="Birke Multi",'GWP Baustoffe'!$F$28,P14="Birke Multi zert.",'GWP Baustoffe'!$F$28,P14="HPL 0,8mm",'GWP Baustoffe'!$F$29*1250,P14="Polystyrol (XPS)",'GWP Baustoffe'!$F$87)</f>
        <v>0</v>
      </c>
      <c r="W14" s="129">
        <f>_xlfn.IFS(P14="-",0,P14="Latten",'GWP Baustoffe'!$H$13,P14="Latten zert.",'GWP Baustoffe'!$I$13,P14="KVH",'GWP Baustoffe'!$H$14,P14="Hobelware",'GWP Baustoffe'!$H$15,P14="Hobelware zert.",'GWP Baustoffe'!$I$15,P14="Sperrholz",'GWP Baustoffe'!$H$16,P14="Sperrholz zert.",'GWP Baustoffe'!$I$16,P14="Fi 3-Schicht",'GWP Baustoffe'!$H$17,P14="Fi 3-Schicht zert.",'GWP Baustoffe'!$I$17,P14="Gabun Tipla",'GWP Baustoffe'!$H$18,P14="MDF",'GWP Baustoffe'!$H$19,P14="MDF be.",'GWP Baustoffe'!$H$20,P14="HDF",'GWP Baustoffe'!$H$21,P14="Spanplatte",'GWP Baustoffe'!$H$22,P14="Spanplatte, be.",'GWP Baustoffe'!$H$23,P14="Laubschnittholz",'GWP Baustoffe'!$H$24,P14="OSB",'GWP Baustoffe'!$H$25,P14="Steico LVL",'GWP Baustoffe'!$H$26,P14="Gabun Sperr.",'GWP Baustoffe'!$H$27,P14="Birke Multi",'GWP Baustoffe'!$H$28,P14="Birke Multi zert.",'GWP Baustoffe'!$I$28,P14="HPL 0,8mm",'GWP Baustoffe'!$H$29*1250,P14="Polystyrol (XPS)",'GWP Baustoffe'!$H$87)</f>
        <v>0</v>
      </c>
      <c r="X14" s="131">
        <f t="shared" si="5"/>
        <v>0</v>
      </c>
      <c r="Y14" s="113"/>
      <c r="Z14" s="107" t="s">
        <v>24</v>
      </c>
      <c r="AA14" s="114"/>
      <c r="AB14" s="164">
        <v>0</v>
      </c>
      <c r="AC14" s="189">
        <f>_xlfn.IFS(Z14="-",0,Z14="Schaumstoff_5cm",'GWP Baustoffe'!$F$34*1.5,Z14="PE_Noppenfolie",'GWP Baustoffe'!$F$80,Z14="PE_Folie 100my",'GWP Baustoffe'!$F$78,Z14="PE_Folie 1mm",'GWP Baustoffe'!$F$79,Z14="Linoleum allg",'GWP Baustoffe'!$F$68,Z14="Linoleum Forbo",'GWP Baustoffe'!$F$69,Z14="PVC 2mm",'GWP Baustoffe'!$F$70,Z14="Teppich 1400g/m²",'GWP Baustoffe'!$F$71,Z14="Laminat",'GWP Baustoffe'!$F$72,Z14="Natursteinfliesen",'GWP Baustoffe'!$F$73,Z14="keramische Fliesen",'GWP Baustoffe'!$F$74,Z14="Filz 3mm (400g)",'GWP Baustoffe'!$F$75,Z14="Filz Fulda Rex 800g",'GWP Baustoffe'!$F$76,Z14="Hanfvlies 3mm",'GWP Baustoffe'!$F$82,Z14="Texil Sonnenschutz",'GWP Baustoffe'!$F$77,Z14="Kraftpapier 120g",'GWP Baustoffe'!$F$110,Z14="Papiertapete bedr. ",'GWP Baustoffe'!$F$111,Z14="Glasvlies Tapete",'GWP Baustoffe'!$F$112,Z14="Glasvlies_bedr.",'GWP Baustoffe'!$F$113,Z14="Tanztepp. 2mm",'GWP Baustoffe'!$F$70,Z14="Tanztepp. 1,7mm",'GWP Baustoffe'!$F$70/2*1.7,Z14="Tanztepp. 1,2mm",'GWP Baustoffe'!$F$70/2*1.2,Z14="Malervlies",'GWP Baustoffe'!$F$75*0.6,Z14="Bodent. 450g BW",'GWP Baustoffe'!$F$32*0.5,Z14="Tüll 50g BW",'GWP Baustoffe'!$F$32*0.05,Z14="Tüll 50g KF",'GWP Baustoffe'!$F$33*0.05,Z14="Tüll 100g BW",'GWP Baustoffe'!$F$32*0.1,Z14="Tüll 100g KF",'GWP Baustoffe'!$F$33*0.1,Z14="Schl. Ne. 75g BW",'GWP Baustoffe'!$F$32*0.075,Z14="Schl. Ne. 75g KF",'GWP Baustoffe'!$F$33*0.075,Z14="Nessel 300g BW",'GWP Baustoffe'!$F$32*0.3,Z14="Nessel 300g KF",'GWP Baustoffe'!$F$33*0.3,Z14="Shirting 220g BW",'GWP Baustoffe'!$F$32*0.22,Z14="Hori- Ne. 400g BW",'GWP Baustoffe'!$F$32*0.4,Z14="Mollton 300g BW",'GWP Baustoffe'!$F$32*0.3,Z14="Dekomoll. 165g BW",'GWP Baustoffe'!$F$32*0.165,Z14="Velour 350g BW",'GWP Baustoffe'!$F$32*0.35,Z14="Velour 450g BW",'GWP Baustoffe'!$F$32*0.45,Z14="Velour 600g BW",'GWP Baustoffe'!$F$32*0.6,Z14="Glasklarfolie 0,3mm",'GWP Baustoffe'!$F$70*0.15,Z14="Proj.Folie 0,35mm",'GWP Baustoffe'!$F$70*0.175,Z14="Tyvek 2506B",'GWP Baustoffe'!$F$67,Z14="Mollton 200g BW",'GWP Baustoffe'!$F39*0.2,Z14="Wooleserge 150 B1",'GWP Baustoffe'!$F$120*1,Z14="Forbo Eternal PVC",'GWP Baustoffe'!$F$73,Z14="Kunstrasen 2400g/m²",'GWP Baustoffe'!$F$81,Z14="Teppich 750g/m²",'GWP Baustoffe'!$F$71*0.53,Z14="Teppich 300g/m²",'GWP Baustoffe'!$F$71*0.214)</f>
        <v>0</v>
      </c>
      <c r="AD14" s="161">
        <f>_xlfn.IFS(Z14="-",0,Z14="Schaumstoff_5cm",'GWP Baustoffe'!$H$34*1.5,Z14="PE_Noppenfolie",'GWP Baustoffe'!$H$80,Z14="PE_Folie 100my",'GWP Baustoffe'!$H$78,Z14="PE_Folie 1mm",'GWP Baustoffe'!$H$79,Z14="Linoleum allg",'GWP Baustoffe'!$H$68,Z14="Linoleum Forbo",'GWP Baustoffe'!$H$69,Z14="PVC 2mm",'GWP Baustoffe'!$H$70,Z14="Teppich 1400g/m²",'GWP Baustoffe'!$H$71,Z14="Laminat",'GWP Baustoffe'!$H$72,Z14="Natursteinfliesen",'GWP Baustoffe'!$H$73,Z14="keramische Fliesen",'GWP Baustoffe'!$H$74,Z14="Filz 3mm (400g)",'GWP Baustoffe'!$H$75,Z14="Filz Fulda Rex 800g",'GWP Baustoffe'!$H$76,Z14="Jute",'GWP Baustoffe'!$H$81,Z14="Hanfvlies 3mm",'GWP Baustoffe'!$H$82,Z14="Texil Sonnenschutz",'GWP Baustoffe'!$H$77,Z14="Kraftpapier 120g",'GWP Baustoffe'!$H$110,Z14="Papiertapete bedr. ",'GWP Baustoffe'!$H$111,Z14="Glasvlies Tapete",'GWP Baustoffe'!$H$112,Z14="Glasvlies_bedr.",'GWP Baustoffe'!$H$113,Z14="Tanztepp. 2mm",'GWP Baustoffe'!$H$70,Z14="Tanztepp. 1,7mm",'GWP Baustoffe'!$H$70/2*1.7,Z14="Tanztepp. 1,2mm",'GWP Baustoffe'!$H$70/2*1.2,Z14="Malervlies",'GWP Baustoffe'!$H$75*0.6,Z14="Bodent. 450g BW",'GWP Baustoffe'!$G$32*0.45,Z14="Tüll 50g BW",'GWP Baustoffe'!$G$32*0.05,Z14="Tüll 50g KF",'GWP Baustoffe'!$G$33*0.05,Z14="Tüll 100g BW",'GWP Baustoffe'!$G$32*0.1,Z14="Tüll 100g KF",'GWP Baustoffe'!$G$33*0.1,Z14="Schl. Ne. 75g BW",'GWP Baustoffe'!$G$32*0.075,Z14="Schl. Ne. 75g KF",'GWP Baustoffe'!$G$33*0.075,Z14="Nessel 300g BW",'GWP Baustoffe'!$G$32*0.3,Z14="Nessel 300g KF",'GWP Baustoffe'!$G$33*0.3,Z14="Shirting 220g BW",'GWP Baustoffe'!$G$32*0.22,Z14="Hori- Ne. 400g BW",'GWP Baustoffe'!$G$32*0.4,Z14="Mollton 300g BW",'GWP Baustoffe'!$G$32*0.3,Z14="Dekomoll. 165g BW",'GWP Baustoffe'!$G$32*0.165,Z14="Velour 350g BW",'GWP Baustoffe'!$G$32*0.35,Z14="Velour 450g BW",'GWP Baustoffe'!$G$32*0.45,Z14="Velour 600g BW",'GWP Baustoffe'!$G$32*0.6,Z14="Glasklarfolie 0,3mm",'GWP Baustoffe'!$H$70*0.15,Z14="Proj.Folie 0,35mm",'GWP Baustoffe'!$H$70*0.175,Z14="Tyvek 2506B",'GWP Baustoffe'!$H$67,Z14="Mollton 200g BW",'GWP Baustoffe'!$G$32*0.2,Z14="Wooleserge 150 B1",'GWP Baustoffe'!$H$120*1,Z14="Forbo Eternal PVC",'GWP Baustoffe'!$H$73,Z14="Kunstrasen 2400g/m²",'GWP Baustoffe'!$H$81,Z14="Teppich 750g/m²",'GWP Baustoffe'!$H$71*0.53,Z14="Teppich 300g/m²",'GWP Baustoffe'!$H$71*0.214)</f>
        <v>0</v>
      </c>
      <c r="AE14" s="131">
        <f t="shared" si="0"/>
        <v>0</v>
      </c>
      <c r="AF14" s="112"/>
      <c r="AG14" s="106" t="s">
        <v>24</v>
      </c>
      <c r="AH14" s="106"/>
      <c r="AI14" s="132">
        <f>_xlfn.IFS(AG14="-",0,AG14="Fassadenfarbe [l]",'GWP Baustoffe'!$H$36,AG14="Disp. Innen [l]",'GWP Baustoffe'!$H$37,AG14="Lacke, H²O [l]",'GWP Baustoffe'!$H$41,AG14="Lacke, löse. [l]",'GWP Baustoffe'!$H$38,AG14="Metalllack, löse. [l]",'GWP Baustoffe'!$H$43,AG14="Parkettlack H²O [l]",'GWP Baustoffe'!$H$43,AG14="Henso Brands. [kg]",'GWP Baustoffe'!$H$39,AG14="Kleber [kg]",'GWP Baustoffe'!$H$40,AG14="PE Schaum [kg]",'GWP Baustoffe'!$G$54,AG14="Gewebefüller [kg]",'GWP Baustoffe'!$H$56,AG14="Silicon [kg]",'GWP Baustoffe'!$H$45,AG14="Kalkfarbe [kg]",'GWP Baustoffe'!$H$44,AG14="GFK",'GWP Baustoffe'!$H$55,AG14="Gipsputz [kg]",'GWP Baustoffe'!$H$57,AG14="Acylfarbe [l]",'GWP Baustoffe'!$H$58,AG14="GFK [kg]",'GWP Baustoffe'!$H$53)</f>
        <v>0</v>
      </c>
      <c r="AJ14" s="133">
        <f t="shared" si="1"/>
        <v>0</v>
      </c>
      <c r="AK14" s="112"/>
      <c r="AL14" s="107" t="s">
        <v>24</v>
      </c>
      <c r="AM14" s="114"/>
      <c r="AN14" s="164">
        <v>0</v>
      </c>
      <c r="AO14" s="176">
        <f>_xlfn.IFS(AL14="-",0,AL14="Papphülsen [kg]",'GWP Baustoffe'!$F$64,AL14="Acrylwanne [kg]",'GWP Baustoffe'!$F$89,AL14="Stahlwanne [m²]",'GWP Baustoffe'!$F$90,AL14="Künst. Zweig, 70cm mit Blatt [Stk]",'GWP Baustoffe'!$F$143,AL14="Styropor 5x50x100cm [Stk]",'GWP Baustoffe'!$F$144,AL14="Styropor 20x50x100cm [Stk]",'GWP Baustoffe'!$F$145,AL14="Styroppor 30x50x100cm [Stk]",'GWP Baustoffe'!$F$146,AL14="Styropdur 3x60x120cm [Stk]",'GWP Baustoffe'!$F$147,AL14="Styropdur 4x60x120cm [Stk]",'GWP Baustoffe'!$F$148,AL14="Styropdur 5x60x120cm [Stk]",'GWP Baustoffe'!$F$149,AL14="Styropdur 12x60x120cm [Stk]",'GWP Baustoffe'!$F$150,AL14="Rohriso. PE  12/15mm x 9mm [m]",'GWP Baustoffe'!$F$151,AL14="Rohriso. PE 18mm x 20mm [m]",'GWP Baustoffe'!$F$152,AL14="Rohriso. PE  22mm x 20mm [m]",'GWP Baustoffe'!$F$153,AL14="Rohriso. PE  28mm x 20mm [m]",'GWP Baustoffe'!$F$154,AL14="Rohriso. PE  60mm x 20mm [m]",'GWP Baustoffe'!$F$155,AL14="Rohriso. PE  114mm x 20mm [m]",'GWP Baustoffe'!$F$156,AL14="Europalette [Stk]",'GWP Baustoffe'!$F$157,AL14="Pulverbeschichten [m²]",'GWP Baustoffe'!$F$172,AL14="Schrauben/Kleint. Satz [Stk]",'GWP Baustoffe'!$F$169,AL14="PVC Rohr [kg]",'GWP Baustoffe'!$F$63,AL14="Stroh/Heu [kg]",'GWP Baustoffe'!$F$60,AL14="fertige Innentür [Stk]",'GWP Baustoffe'!$F$158,AL14="Blähton [kg]",'GWP Baustoffe'!$F$176,AL14="Blähglas [kg]",'GWP Baustoffe'!$F$175,AL14="Perlit 0-3 [kg]",'GWP Baustoffe'!$F$177,AL14="Perlit 0-1 [kg]",'GWP Baustoffe'!$F$178,AL14="Kies 2/32 [kg]",'GWP Baustoffe'!$F$179,AL14="Bimskies [kg]",'GWP Baustoffe'!$F$180,AL14="Korkschrot [kg]",'GWP Baustoffe'!$F$181,AL14="Kalksteinsand tr. [kg]",'GWP Baustoffe'!$F$182,AL14="Sand 0/2 tr. [kg]",'GWP Baustoffe'!$F$183,AL14="Sand 0/2 feucht [kg]",'GWP Baustoffe'!$F$184,AL14="Lehm [m³]",'GWP Baustoffe'!$F$185,AL14="Torf [m³]",'GWP Baustoffe'!$F$186,AL14="Riggips 10mm [m²]",'GWP Baustoffe'!$F$188,AL14="Riggips 12,5mm [m²]",'GWP Baustoffe'!$F$189,AL14="Riggips 15mm [m²]",'GWP Baustoffe'!$F$190,AL14="Riggips 18mm [m²]",'GWP Baustoffe'!$F$191,AL14="Glasbaustein [m³]",'GWP Baustoffe'!$F$193,AL14="Promatec 15mm [m²]",'GWP Baustoffe'!$F$194,AL14="Steinwolle [m³]",'GWP Baustoffe'!$F$195)</f>
        <v>0</v>
      </c>
      <c r="AP14" s="161">
        <f>_xlfn.IFS(AL14="-",0,AL14="Papphülsen [kg]",'GWP Baustoffe'!$H$64,AL14="Acrylwanne [kg]",'GWP Baustoffe'!$H$89,AL14="Stahlwanne [m²]",'GWP Baustoffe'!$H$90,AL14="Künst. Zweig, 70cm mit Blatt [Stk]",'GWP Baustoffe'!$H$143,AL14="Styropor 5x50x100cm [Stk]",'GWP Baustoffe'!$H$144,AL14="Styropor 20x50x100cm [Stk]",'GWP Baustoffe'!$H$145,AL14="Styroppor 30x50x100cm [Stk]",'GWP Baustoffe'!$H$146,AL14="Styropdur 3x60x120cm [Stk]",'GWP Baustoffe'!$H$147,AL14="Styropdur 4x60x120cm [Stk]",'GWP Baustoffe'!$H$148,AL14="Styropdur 5x60x120cm [Stk]",'GWP Baustoffe'!$H$149,AL14="Styropdur 12x60x120cm [Stk]",'GWP Baustoffe'!$H$150,AL14="Rohriso. PE  12/15mm x 9mm [m]",'GWP Baustoffe'!$H$151,AL14="Rohriso. PE 18mm x 20mm [m]",'GWP Baustoffe'!$H$152,AL14="Rohriso. PE  22mm x 20mm [m]",'GWP Baustoffe'!$H$153,AL14="Rohriso. PE  28mm x 20mm [m]",'GWP Baustoffe'!$H$154,AL14="Rohriso. PE  60mm x 20mm [m]",'GWP Baustoffe'!$H$155,AL14="Rohriso. PE  114mm x 20mm [m]",'GWP Baustoffe'!$H$156,AL14="Europalette [Stk]",'GWP Baustoffe'!$H$157,AL14="Pulverbeschichten [m²]",'GWP Baustoffe'!$H$172,AL14="Schrauben/Kleint. Satz [Stk]",'GWP Baustoffe'!$H$169,AL14="PVC Rohr [kg]",'GWP Baustoffe'!$H$63,AL14="Stroh/Heu [kg]",'GWP Baustoffe'!$H$60,AL14="fertige Innentür [Stk]",'GWP Baustoffe'!$H$158,AL14="Blähton [kg]",'GWP Baustoffe'!$H$176,AL14="Blähglas [kg]",'GWP Baustoffe'!$H$175,AL14="Perlit 0-3 [kg]",'GWP Baustoffe'!$H$177,AL14="Perlit 0-1 [kg]",'GWP Baustoffe'!$H$178,AL14="Kies 2/32 [kg]",'GWP Baustoffe'!$H$179,AL14="Bimskies [kg]",'GWP Baustoffe'!$H$180,AL14="Korkschrot [kg]",'GWP Baustoffe'!$H$181,AL14="Kalksteinsand tr. [kg]",'GWP Baustoffe'!$H$182,AL14="Sand 0/2 tr. [kg]",'GWP Baustoffe'!$H$183,AL14="Sand 0/2 feucht [kg]",'GWP Baustoffe'!$H$184,AL14="Lehm [m³]",'GWP Baustoffe'!$H$185,AL14="Torf [m³]",'GWP Baustoffe'!$H$186,AL14="Riggips 10mm [m²]",'GWP Baustoffe'!$H$188,AL14="Riggips 12,5mm [m²]",'GWP Baustoffe'!$H$189,AL14="Riggips 15mm [m²]",'GWP Baustoffe'!$H$190,AL14="Riggips 18mm [m²]",'GWP Baustoffe'!$H$191,AL14="Glasbaustein [m³]",'GWP Baustoffe'!$H$193,AL14="Promatec 15mm [m²]",'GWP Baustoffe'!$H$194,AL14="Steinwolle [m³]",'GWP Baustoffe'!$H$195)</f>
        <v>0</v>
      </c>
      <c r="AQ14" s="131">
        <f t="shared" si="2"/>
        <v>0</v>
      </c>
      <c r="AR14" s="105"/>
      <c r="AS14" s="105"/>
      <c r="AT14" s="105"/>
      <c r="AU14" s="105"/>
      <c r="AV14" s="105"/>
      <c r="AW14" s="105"/>
    </row>
    <row r="15" spans="1:60" s="49" customFormat="1" ht="21" customHeight="1" x14ac:dyDescent="0.3">
      <c r="A15" s="112"/>
      <c r="B15" s="106" t="s">
        <v>24</v>
      </c>
      <c r="C15" s="114"/>
      <c r="D15" s="164">
        <v>90</v>
      </c>
      <c r="E15" s="161">
        <f>_xlfn.IFS(B15="-",0,B15="Profil",'GWP Baustoffe'!$F$7,B15="Blech",'GWP Baustoffe'!$F$8,B15="Edel Blech",'GWP Baustoffe'!$F$47,B15="verz. Blech",'GWP Baustoffe'!F$49)</f>
        <v>0</v>
      </c>
      <c r="F15" s="129">
        <f>_xlfn.IFS(B15="-",0,B15="Profil",'GWP Baustoffe'!$H$7,B15="Blech",'GWP Baustoffe'!$H$8,B15="Edel Blech",'GWP Baustoffe'!$H$47,B15="verz. Blech",'GWP Baustoffe'!$H$49)</f>
        <v>0</v>
      </c>
      <c r="G15" s="131">
        <f t="shared" si="3"/>
        <v>0</v>
      </c>
      <c r="H15" s="112"/>
      <c r="I15" s="106" t="s">
        <v>24</v>
      </c>
      <c r="J15" s="158"/>
      <c r="K15" s="164">
        <v>90</v>
      </c>
      <c r="L15" s="161">
        <f>_xlfn.IFS(I15="-",0,I15="Al Profil",'GWP Baustoffe'!$F$9,I15="Al Blech",'GWP Baustoffe'!$F$10,I15="Cu Blech",0)</f>
        <v>0</v>
      </c>
      <c r="M15" s="129">
        <f>_xlfn.IFS(I15="-",0,I15="Al Profil",'GWP Baustoffe'!$H$9,I15="Al Blech",'GWP Baustoffe'!$H$10,I15="Cu Blech",'GWP Baustoffe'!$H$48)</f>
        <v>0</v>
      </c>
      <c r="N15" s="131">
        <f t="shared" si="4"/>
        <v>0</v>
      </c>
      <c r="O15" s="112"/>
      <c r="P15" s="106" t="s">
        <v>24</v>
      </c>
      <c r="Q15" s="107"/>
      <c r="R15" s="106"/>
      <c r="S15" s="107"/>
      <c r="T15" s="114"/>
      <c r="U15" s="164">
        <v>10</v>
      </c>
      <c r="V15" s="162">
        <f>_xlfn.IFS(P15="-",0,P15="Latten",'GWP Baustoffe'!$F$13,P15="Latten zert.",'GWP Baustoffe'!$F$13,P15="KVH",'GWP Baustoffe'!$F$14,P15="Hobelware",'GWP Baustoffe'!$F$15,P15="Hobelware zert.",'GWP Baustoffe'!$F$15,P15="Sperrholz",'GWP Baustoffe'!$F$16,P15="Sperrholz zert.",'GWP Baustoffe'!$F$16,P15="Fi 3-Schicht",'GWP Baustoffe'!$F$17,P15="Fi 3-Schicht zert.",'GWP Baustoffe'!$F$17,P15="Gabun Tipla",'GWP Baustoffe'!$F$18,P15="MDF",'GWP Baustoffe'!$F$19,P15="MDF be.",'GWP Baustoffe'!$F$20,P15="HDF",'GWP Baustoffe'!$F$21,P15="Spanplatte",'GWP Baustoffe'!$F$22,P15="Spanplatte, be.",'GWP Baustoffe'!$F$23,P15="Laubschnittholz",'GWP Baustoffe'!$F$24,P15="OSB",'GWP Baustoffe'!$F$25,P15="Steico LVL",'GWP Baustoffe'!$F$26,P15="Gabun Sperr.",'GWP Baustoffe'!$F$27,P15="Birke Multi",'GWP Baustoffe'!$F$28,P15="Birke Multi zert.",'GWP Baustoffe'!$F$28,P15="HPL 0,8mm",'GWP Baustoffe'!$F$29*1250,P15="Polystyrol (XPS)",'GWP Baustoffe'!$F$87)</f>
        <v>0</v>
      </c>
      <c r="W15" s="129">
        <f>_xlfn.IFS(P15="-",0,P15="Latten",'GWP Baustoffe'!$H$13,P15="Latten zert.",'GWP Baustoffe'!$I$13,P15="KVH",'GWP Baustoffe'!$H$14,P15="Hobelware",'GWP Baustoffe'!$H$15,P15="Hobelware zert.",'GWP Baustoffe'!$I$15,P15="Sperrholz",'GWP Baustoffe'!$H$16,P15="Sperrholz zert.",'GWP Baustoffe'!$I$16,P15="Fi 3-Schicht",'GWP Baustoffe'!$H$17,P15="Fi 3-Schicht zert.",'GWP Baustoffe'!$I$17,P15="Gabun Tipla",'GWP Baustoffe'!$H$18,P15="MDF",'GWP Baustoffe'!$H$19,P15="MDF be.",'GWP Baustoffe'!$H$20,P15="HDF",'GWP Baustoffe'!$H$21,P15="Spanplatte",'GWP Baustoffe'!$H$22,P15="Spanplatte, be.",'GWP Baustoffe'!$H$23,P15="Laubschnittholz",'GWP Baustoffe'!$H$24,P15="OSB",'GWP Baustoffe'!$H$25,P15="Steico LVL",'GWP Baustoffe'!$H$26,P15="Gabun Sperr.",'GWP Baustoffe'!$H$27,P15="Birke Multi",'GWP Baustoffe'!$H$28,P15="Birke Multi zert.",'GWP Baustoffe'!$I$28,P15="HPL 0,8mm",'GWP Baustoffe'!$H$29*1250,P15="Polystyrol (XPS)",'GWP Baustoffe'!$H$87)</f>
        <v>0</v>
      </c>
      <c r="X15" s="131">
        <f t="shared" si="5"/>
        <v>0</v>
      </c>
      <c r="Y15" s="113"/>
      <c r="Z15" s="107" t="s">
        <v>24</v>
      </c>
      <c r="AA15" s="114"/>
      <c r="AB15" s="164">
        <v>0</v>
      </c>
      <c r="AC15" s="189">
        <f>_xlfn.IFS(Z15="-",0,Z15="Schaumstoff_5cm",'GWP Baustoffe'!$F$34*1.5,Z15="PE_Noppenfolie",'GWP Baustoffe'!$F$80,Z15="PE_Folie 100my",'GWP Baustoffe'!$F$78,Z15="PE_Folie 1mm",'GWP Baustoffe'!$F$79,Z15="Linoleum allg",'GWP Baustoffe'!$F$68,Z15="Linoleum Forbo",'GWP Baustoffe'!$F$69,Z15="PVC 2mm",'GWP Baustoffe'!$F$70,Z15="Teppich 1400g/m²",'GWP Baustoffe'!$F$71,Z15="Laminat",'GWP Baustoffe'!$F$72,Z15="Natursteinfliesen",'GWP Baustoffe'!$F$73,Z15="keramische Fliesen",'GWP Baustoffe'!$F$74,Z15="Filz 3mm (400g)",'GWP Baustoffe'!$F$75,Z15="Filz Fulda Rex 800g",'GWP Baustoffe'!$F$76,Z15="Hanfvlies 3mm",'GWP Baustoffe'!$F$82,Z15="Texil Sonnenschutz",'GWP Baustoffe'!$F$77,Z15="Kraftpapier 120g",'GWP Baustoffe'!$F$110,Z15="Papiertapete bedr. ",'GWP Baustoffe'!$F$111,Z15="Glasvlies Tapete",'GWP Baustoffe'!$F$112,Z15="Glasvlies_bedr.",'GWP Baustoffe'!$F$113,Z15="Tanztepp. 2mm",'GWP Baustoffe'!$F$70,Z15="Tanztepp. 1,7mm",'GWP Baustoffe'!$F$70/2*1.7,Z15="Tanztepp. 1,2mm",'GWP Baustoffe'!$F$70/2*1.2,Z15="Malervlies",'GWP Baustoffe'!$F$75*0.6,Z15="Bodent. 450g BW",'GWP Baustoffe'!$F$32*0.5,Z15="Tüll 50g BW",'GWP Baustoffe'!$F$32*0.05,Z15="Tüll 50g KF",'GWP Baustoffe'!$F$33*0.05,Z15="Tüll 100g BW",'GWP Baustoffe'!$F$32*0.1,Z15="Tüll 100g KF",'GWP Baustoffe'!$F$33*0.1,Z15="Schl. Ne. 75g BW",'GWP Baustoffe'!$F$32*0.075,Z15="Schl. Ne. 75g KF",'GWP Baustoffe'!$F$33*0.075,Z15="Nessel 300g BW",'GWP Baustoffe'!$F$32*0.3,Z15="Nessel 300g KF",'GWP Baustoffe'!$F$33*0.3,Z15="Shirting 220g BW",'GWP Baustoffe'!$F$32*0.22,Z15="Hori- Ne. 400g BW",'GWP Baustoffe'!$F$32*0.4,Z15="Mollton 300g BW",'GWP Baustoffe'!$F$32*0.3,Z15="Dekomoll. 165g BW",'GWP Baustoffe'!$F$32*0.165,Z15="Velour 350g BW",'GWP Baustoffe'!$F$32*0.35,Z15="Velour 450g BW",'GWP Baustoffe'!$F$32*0.45,Z15="Velour 600g BW",'GWP Baustoffe'!$F$32*0.6,Z15="Glasklarfolie 0,3mm",'GWP Baustoffe'!$F$70*0.15,Z15="Proj.Folie 0,35mm",'GWP Baustoffe'!$F$70*0.175,Z15="Tyvek 2506B",'GWP Baustoffe'!$F$67,Z15="Mollton 200g BW",'GWP Baustoffe'!$F40*0.2,Z15="Wooleserge 150 B1",'GWP Baustoffe'!$F$120*1,Z15="Forbo Eternal PVC",'GWP Baustoffe'!$F$73,Z15="Kunstrasen 2400g/m²",'GWP Baustoffe'!$F$81,Z15="Teppich 750g/m²",'GWP Baustoffe'!$F$71*0.53,Z15="Teppich 300g/m²",'GWP Baustoffe'!$F$71*0.214)</f>
        <v>0</v>
      </c>
      <c r="AD15" s="161">
        <f>_xlfn.IFS(Z15="-",0,Z15="Schaumstoff_5cm",'GWP Baustoffe'!$H$34*1.5,Z15="PE_Noppenfolie",'GWP Baustoffe'!$H$80,Z15="PE_Folie 100my",'GWP Baustoffe'!$H$78,Z15="PE_Folie 1mm",'GWP Baustoffe'!$H$79,Z15="Linoleum allg",'GWP Baustoffe'!$H$68,Z15="Linoleum Forbo",'GWP Baustoffe'!$H$69,Z15="PVC 2mm",'GWP Baustoffe'!$H$70,Z15="Teppich 1400g/m²",'GWP Baustoffe'!$H$71,Z15="Laminat",'GWP Baustoffe'!$H$72,Z15="Natursteinfliesen",'GWP Baustoffe'!$H$73,Z15="keramische Fliesen",'GWP Baustoffe'!$H$74,Z15="Filz 3mm (400g)",'GWP Baustoffe'!$H$75,Z15="Filz Fulda Rex 800g",'GWP Baustoffe'!$H$76,Z15="Jute",'GWP Baustoffe'!$H$81,Z15="Hanfvlies 3mm",'GWP Baustoffe'!$H$82,Z15="Texil Sonnenschutz",'GWP Baustoffe'!$H$77,Z15="Kraftpapier 120g",'GWP Baustoffe'!$H$110,Z15="Papiertapete bedr. ",'GWP Baustoffe'!$H$111,Z15="Glasvlies Tapete",'GWP Baustoffe'!$H$112,Z15="Glasvlies_bedr.",'GWP Baustoffe'!$H$113,Z15="Tanztepp. 2mm",'GWP Baustoffe'!$H$70,Z15="Tanztepp. 1,7mm",'GWP Baustoffe'!$H$70/2*1.7,Z15="Tanztepp. 1,2mm",'GWP Baustoffe'!$H$70/2*1.2,Z15="Malervlies",'GWP Baustoffe'!$H$75*0.6,Z15="Bodent. 450g BW",'GWP Baustoffe'!$G$32*0.45,Z15="Tüll 50g BW",'GWP Baustoffe'!$G$32*0.05,Z15="Tüll 50g KF",'GWP Baustoffe'!$G$33*0.05,Z15="Tüll 100g BW",'GWP Baustoffe'!$G$32*0.1,Z15="Tüll 100g KF",'GWP Baustoffe'!$G$33*0.1,Z15="Schl. Ne. 75g BW",'GWP Baustoffe'!$G$32*0.075,Z15="Schl. Ne. 75g KF",'GWP Baustoffe'!$G$33*0.075,Z15="Nessel 300g BW",'GWP Baustoffe'!$G$32*0.3,Z15="Nessel 300g KF",'GWP Baustoffe'!$G$33*0.3,Z15="Shirting 220g BW",'GWP Baustoffe'!$G$32*0.22,Z15="Hori- Ne. 400g BW",'GWP Baustoffe'!$G$32*0.4,Z15="Mollton 300g BW",'GWP Baustoffe'!$G$32*0.3,Z15="Dekomoll. 165g BW",'GWP Baustoffe'!$G$32*0.165,Z15="Velour 350g BW",'GWP Baustoffe'!$G$32*0.35,Z15="Velour 450g BW",'GWP Baustoffe'!$G$32*0.45,Z15="Velour 600g BW",'GWP Baustoffe'!$G$32*0.6,Z15="Glasklarfolie 0,3mm",'GWP Baustoffe'!$H$70*0.15,Z15="Proj.Folie 0,35mm",'GWP Baustoffe'!$H$70*0.175,Z15="Tyvek 2506B",'GWP Baustoffe'!$H$67,Z15="Mollton 200g BW",'GWP Baustoffe'!$G$32*0.2,Z15="Wooleserge 150 B1",'GWP Baustoffe'!$H$120*1,Z15="Forbo Eternal PVC",'GWP Baustoffe'!$H$73,Z15="Kunstrasen 2400g/m²",'GWP Baustoffe'!$H$81,Z15="Teppich 750g/m²",'GWP Baustoffe'!$H$71*0.53,Z15="Teppich 300g/m²",'GWP Baustoffe'!$H$71*0.214)</f>
        <v>0</v>
      </c>
      <c r="AE15" s="131">
        <f t="shared" si="0"/>
        <v>0</v>
      </c>
      <c r="AF15" s="112"/>
      <c r="AG15" s="106" t="s">
        <v>24</v>
      </c>
      <c r="AH15" s="106"/>
      <c r="AI15" s="132">
        <f>_xlfn.IFS(AG15="-",0,AG15="Fassadenfarbe [l]",'GWP Baustoffe'!$H$36,AG15="Disp. Innen [l]",'GWP Baustoffe'!$H$37,AG15="Lacke, H²O [l]",'GWP Baustoffe'!$H$41,AG15="Lacke, löse. [l]",'GWP Baustoffe'!$H$38,AG15="Metalllack, löse. [l]",'GWP Baustoffe'!$H$43,AG15="Parkettlack H²O [l]",'GWP Baustoffe'!$H$43,AG15="Henso Brands. [kg]",'GWP Baustoffe'!$H$39,AG15="Kleber [kg]",'GWP Baustoffe'!$H$40,AG15="PE Schaum [kg]",'GWP Baustoffe'!$G$54,AG15="Gewebefüller [kg]",'GWP Baustoffe'!$H$56,AG15="Silicon [kg]",'GWP Baustoffe'!$H$45,AG15="Kalkfarbe [kg]",'GWP Baustoffe'!$H$44,AG15="GFK",'GWP Baustoffe'!$H$55,AG15="Gipsputz [kg]",'GWP Baustoffe'!$H$57,AG15="Acylfarbe [l]",'GWP Baustoffe'!$H$58,AG15="GFK [kg]",'GWP Baustoffe'!$H$53)</f>
        <v>0</v>
      </c>
      <c r="AJ15" s="133">
        <f t="shared" si="1"/>
        <v>0</v>
      </c>
      <c r="AK15" s="112"/>
      <c r="AL15" s="107" t="s">
        <v>24</v>
      </c>
      <c r="AM15" s="114"/>
      <c r="AN15" s="164">
        <v>0</v>
      </c>
      <c r="AO15" s="176">
        <f>_xlfn.IFS(AL15="-",0,AL15="Papphülsen [kg]",'GWP Baustoffe'!$F$64,AL15="Acrylwanne [kg]",'GWP Baustoffe'!$F$89,AL15="Stahlwanne [m²]",'GWP Baustoffe'!$F$90,AL15="Künst. Zweig, 70cm mit Blatt [Stk]",'GWP Baustoffe'!$F$143,AL15="Styropor 5x50x100cm [Stk]",'GWP Baustoffe'!$F$144,AL15="Styropor 20x50x100cm [Stk]",'GWP Baustoffe'!$F$145,AL15="Styroppor 30x50x100cm [Stk]",'GWP Baustoffe'!$F$146,AL15="Styropdur 3x60x120cm [Stk]",'GWP Baustoffe'!$F$147,AL15="Styropdur 4x60x120cm [Stk]",'GWP Baustoffe'!$F$148,AL15="Styropdur 5x60x120cm [Stk]",'GWP Baustoffe'!$F$149,AL15="Styropdur 12x60x120cm [Stk]",'GWP Baustoffe'!$F$150,AL15="Rohriso. PE  12/15mm x 9mm [m]",'GWP Baustoffe'!$F$151,AL15="Rohriso. PE 18mm x 20mm [m]",'GWP Baustoffe'!$F$152,AL15="Rohriso. PE  22mm x 20mm [m]",'GWP Baustoffe'!$F$153,AL15="Rohriso. PE  28mm x 20mm [m]",'GWP Baustoffe'!$F$154,AL15="Rohriso. PE  60mm x 20mm [m]",'GWP Baustoffe'!$F$155,AL15="Rohriso. PE  114mm x 20mm [m]",'GWP Baustoffe'!$F$156,AL15="Europalette [Stk]",'GWP Baustoffe'!$F$157,AL15="Pulverbeschichten [m²]",'GWP Baustoffe'!$F$172,AL15="Schrauben/Kleint. Satz [Stk]",'GWP Baustoffe'!$F$169,AL15="PVC Rohr [kg]",'GWP Baustoffe'!$F$63,AL15="Stroh/Heu [kg]",'GWP Baustoffe'!$F$60,AL15="fertige Innentür [Stk]",'GWP Baustoffe'!$F$158,AL15="Blähton [kg]",'GWP Baustoffe'!$F$176,AL15="Blähglas [kg]",'GWP Baustoffe'!$F$175,AL15="Perlit 0-3 [kg]",'GWP Baustoffe'!$F$177,AL15="Perlit 0-1 [kg]",'GWP Baustoffe'!$F$178,AL15="Kies 2/32 [kg]",'GWP Baustoffe'!$F$179,AL15="Bimskies [kg]",'GWP Baustoffe'!$F$180,AL15="Korkschrot [kg]",'GWP Baustoffe'!$F$181,AL15="Kalksteinsand tr. [kg]",'GWP Baustoffe'!$F$182,AL15="Sand 0/2 tr. [kg]",'GWP Baustoffe'!$F$183,AL15="Sand 0/2 feucht [kg]",'GWP Baustoffe'!$F$184,AL15="Lehm [m³]",'GWP Baustoffe'!$F$185,AL15="Torf [m³]",'GWP Baustoffe'!$F$186,AL15="Riggips 10mm [m²]",'GWP Baustoffe'!$F$188,AL15="Riggips 12,5mm [m²]",'GWP Baustoffe'!$F$189,AL15="Riggips 15mm [m²]",'GWP Baustoffe'!$F$190,AL15="Riggips 18mm [m²]",'GWP Baustoffe'!$F$191,AL15="Glasbaustein [m³]",'GWP Baustoffe'!$F$193,AL15="Promatec 15mm [m²]",'GWP Baustoffe'!$F$194,AL15="Steinwolle [m³]",'GWP Baustoffe'!$F$195)</f>
        <v>0</v>
      </c>
      <c r="AP15" s="161">
        <f>_xlfn.IFS(AL15="-",0,AL15="Papphülsen [kg]",'GWP Baustoffe'!$H$64,AL15="Acrylwanne [kg]",'GWP Baustoffe'!$H$89,AL15="Stahlwanne [m²]",'GWP Baustoffe'!$H$90,AL15="Künst. Zweig, 70cm mit Blatt [Stk]",'GWP Baustoffe'!$H$143,AL15="Styropor 5x50x100cm [Stk]",'GWP Baustoffe'!$H$144,AL15="Styropor 20x50x100cm [Stk]",'GWP Baustoffe'!$H$145,AL15="Styroppor 30x50x100cm [Stk]",'GWP Baustoffe'!$H$146,AL15="Styropdur 3x60x120cm [Stk]",'GWP Baustoffe'!$H$147,AL15="Styropdur 4x60x120cm [Stk]",'GWP Baustoffe'!$H$148,AL15="Styropdur 5x60x120cm [Stk]",'GWP Baustoffe'!$H$149,AL15="Styropdur 12x60x120cm [Stk]",'GWP Baustoffe'!$H$150,AL15="Rohriso. PE  12/15mm x 9mm [m]",'GWP Baustoffe'!$H$151,AL15="Rohriso. PE 18mm x 20mm [m]",'GWP Baustoffe'!$H$152,AL15="Rohriso. PE  22mm x 20mm [m]",'GWP Baustoffe'!$H$153,AL15="Rohriso. PE  28mm x 20mm [m]",'GWP Baustoffe'!$H$154,AL15="Rohriso. PE  60mm x 20mm [m]",'GWP Baustoffe'!$H$155,AL15="Rohriso. PE  114mm x 20mm [m]",'GWP Baustoffe'!$H$156,AL15="Europalette [Stk]",'GWP Baustoffe'!$H$157,AL15="Pulverbeschichten [m²]",'GWP Baustoffe'!$H$172,AL15="Schrauben/Kleint. Satz [Stk]",'GWP Baustoffe'!$H$169,AL15="PVC Rohr [kg]",'GWP Baustoffe'!$H$63,AL15="Stroh/Heu [kg]",'GWP Baustoffe'!$H$60,AL15="fertige Innentür [Stk]",'GWP Baustoffe'!$H$158,AL15="Blähton [kg]",'GWP Baustoffe'!$H$176,AL15="Blähglas [kg]",'GWP Baustoffe'!$H$175,AL15="Perlit 0-3 [kg]",'GWP Baustoffe'!$H$177,AL15="Perlit 0-1 [kg]",'GWP Baustoffe'!$H$178,AL15="Kies 2/32 [kg]",'GWP Baustoffe'!$H$179,AL15="Bimskies [kg]",'GWP Baustoffe'!$H$180,AL15="Korkschrot [kg]",'GWP Baustoffe'!$H$181,AL15="Kalksteinsand tr. [kg]",'GWP Baustoffe'!$H$182,AL15="Sand 0/2 tr. [kg]",'GWP Baustoffe'!$H$183,AL15="Sand 0/2 feucht [kg]",'GWP Baustoffe'!$H$184,AL15="Lehm [m³]",'GWP Baustoffe'!$H$185,AL15="Torf [m³]",'GWP Baustoffe'!$H$186,AL15="Riggips 10mm [m²]",'GWP Baustoffe'!$H$188,AL15="Riggips 12,5mm [m²]",'GWP Baustoffe'!$H$189,AL15="Riggips 15mm [m²]",'GWP Baustoffe'!$H$190,AL15="Riggips 18mm [m²]",'GWP Baustoffe'!$H$191,AL15="Glasbaustein [m³]",'GWP Baustoffe'!$H$193,AL15="Promatec 15mm [m²]",'GWP Baustoffe'!$H$194,AL15="Steinwolle [m³]",'GWP Baustoffe'!$H$195)</f>
        <v>0</v>
      </c>
      <c r="AQ15" s="131">
        <f t="shared" si="2"/>
        <v>0</v>
      </c>
      <c r="AR15" s="105"/>
      <c r="AS15" s="105"/>
      <c r="AT15" s="105"/>
      <c r="AU15" s="105"/>
      <c r="AV15" s="105"/>
      <c r="AW15" s="105"/>
    </row>
    <row r="16" spans="1:60" s="49" customFormat="1" ht="21" customHeight="1" x14ac:dyDescent="0.3">
      <c r="A16" s="112"/>
      <c r="B16" s="106" t="s">
        <v>24</v>
      </c>
      <c r="C16" s="114"/>
      <c r="D16" s="164">
        <v>90</v>
      </c>
      <c r="E16" s="161">
        <f>_xlfn.IFS(B16="-",0,B16="Profil",'GWP Baustoffe'!$F$7,B16="Blech",'GWP Baustoffe'!$F$8,B16="Edel Blech",'GWP Baustoffe'!$F$47,B16="verz. Blech",'GWP Baustoffe'!F$49)</f>
        <v>0</v>
      </c>
      <c r="F16" s="129">
        <f>_xlfn.IFS(B16="-",0,B16="Profil",'GWP Baustoffe'!$H$7,B16="Blech",'GWP Baustoffe'!$H$8,B16="Edel Blech",'GWP Baustoffe'!$H$47,B16="verz. Blech",'GWP Baustoffe'!$H$49)</f>
        <v>0</v>
      </c>
      <c r="G16" s="131">
        <f t="shared" si="3"/>
        <v>0</v>
      </c>
      <c r="H16" s="112"/>
      <c r="I16" s="106" t="s">
        <v>24</v>
      </c>
      <c r="J16" s="158"/>
      <c r="K16" s="164">
        <v>90</v>
      </c>
      <c r="L16" s="161">
        <f>_xlfn.IFS(I16="-",0,I16="Al Profil",'GWP Baustoffe'!$F$9,I16="Al Blech",'GWP Baustoffe'!$F$10,I16="Cu Blech",0)</f>
        <v>0</v>
      </c>
      <c r="M16" s="129">
        <f>_xlfn.IFS(I16="-",0,I16="Al Profil",'GWP Baustoffe'!$H$9,I16="Al Blech",'GWP Baustoffe'!$H$10,I16="Cu Blech",'GWP Baustoffe'!$H$48)</f>
        <v>0</v>
      </c>
      <c r="N16" s="131">
        <f t="shared" si="4"/>
        <v>0</v>
      </c>
      <c r="O16" s="112"/>
      <c r="P16" s="106" t="s">
        <v>24</v>
      </c>
      <c r="Q16" s="107"/>
      <c r="R16" s="106"/>
      <c r="S16" s="107"/>
      <c r="T16" s="114"/>
      <c r="U16" s="164">
        <v>10</v>
      </c>
      <c r="V16" s="162">
        <f>_xlfn.IFS(P16="-",0,P16="Latten",'GWP Baustoffe'!$F$13,P16="Latten zert.",'GWP Baustoffe'!$F$13,P16="KVH",'GWP Baustoffe'!$F$14,P16="Hobelware",'GWP Baustoffe'!$F$15,P16="Hobelware zert.",'GWP Baustoffe'!$F$15,P16="Sperrholz",'GWP Baustoffe'!$F$16,P16="Sperrholz zert.",'GWP Baustoffe'!$F$16,P16="Fi 3-Schicht",'GWP Baustoffe'!$F$17,P16="Fi 3-Schicht zert.",'GWP Baustoffe'!$F$17,P16="Gabun Tipla",'GWP Baustoffe'!$F$18,P16="MDF",'GWP Baustoffe'!$F$19,P16="MDF be.",'GWP Baustoffe'!$F$20,P16="HDF",'GWP Baustoffe'!$F$21,P16="Spanplatte",'GWP Baustoffe'!$F$22,P16="Spanplatte, be.",'GWP Baustoffe'!$F$23,P16="Laubschnittholz",'GWP Baustoffe'!$F$24,P16="OSB",'GWP Baustoffe'!$F$25,P16="Steico LVL",'GWP Baustoffe'!$F$26,P16="Gabun Sperr.",'GWP Baustoffe'!$F$27,P16="Birke Multi",'GWP Baustoffe'!$F$28,P16="Birke Multi zert.",'GWP Baustoffe'!$F$28,P16="HPL 0,8mm",'GWP Baustoffe'!$F$29*1250,P16="Polystyrol (XPS)",'GWP Baustoffe'!$F$87)</f>
        <v>0</v>
      </c>
      <c r="W16" s="129">
        <f>_xlfn.IFS(P16="-",0,P16="Latten",'GWP Baustoffe'!$H$13,P16="Latten zert.",'GWP Baustoffe'!$I$13,P16="KVH",'GWP Baustoffe'!$H$14,P16="Hobelware",'GWP Baustoffe'!$H$15,P16="Hobelware zert.",'GWP Baustoffe'!$I$15,P16="Sperrholz",'GWP Baustoffe'!$H$16,P16="Sperrholz zert.",'GWP Baustoffe'!$I$16,P16="Fi 3-Schicht",'GWP Baustoffe'!$H$17,P16="Fi 3-Schicht zert.",'GWP Baustoffe'!$I$17,P16="Gabun Tipla",'GWP Baustoffe'!$H$18,P16="MDF",'GWP Baustoffe'!$H$19,P16="MDF be.",'GWP Baustoffe'!$H$20,P16="HDF",'GWP Baustoffe'!$H$21,P16="Spanplatte",'GWP Baustoffe'!$H$22,P16="Spanplatte, be.",'GWP Baustoffe'!$H$23,P16="Laubschnittholz",'GWP Baustoffe'!$H$24,P16="OSB",'GWP Baustoffe'!$H$25,P16="Steico LVL",'GWP Baustoffe'!$H$26,P16="Gabun Sperr.",'GWP Baustoffe'!$H$27,P16="Birke Multi",'GWP Baustoffe'!$H$28,P16="Birke Multi zert.",'GWP Baustoffe'!$I$28,P16="HPL 0,8mm",'GWP Baustoffe'!$H$29*1250,P16="Polystyrol (XPS)",'GWP Baustoffe'!$H$87)</f>
        <v>0</v>
      </c>
      <c r="X16" s="131">
        <f t="shared" si="5"/>
        <v>0</v>
      </c>
      <c r="Y16" s="113"/>
      <c r="Z16" s="107" t="s">
        <v>24</v>
      </c>
      <c r="AA16" s="114"/>
      <c r="AB16" s="164">
        <v>0</v>
      </c>
      <c r="AC16" s="189">
        <f>_xlfn.IFS(Z16="-",0,Z16="Schaumstoff_5cm",'GWP Baustoffe'!$F$34*1.5,Z16="PE_Noppenfolie",'GWP Baustoffe'!$F$80,Z16="PE_Folie 100my",'GWP Baustoffe'!$F$78,Z16="PE_Folie 1mm",'GWP Baustoffe'!$F$79,Z16="Linoleum allg",'GWP Baustoffe'!$F$68,Z16="Linoleum Forbo",'GWP Baustoffe'!$F$69,Z16="PVC 2mm",'GWP Baustoffe'!$F$70,Z16="Teppich 1400g/m²",'GWP Baustoffe'!$F$71,Z16="Laminat",'GWP Baustoffe'!$F$72,Z16="Natursteinfliesen",'GWP Baustoffe'!$F$73,Z16="keramische Fliesen",'GWP Baustoffe'!$F$74,Z16="Filz 3mm (400g)",'GWP Baustoffe'!$F$75,Z16="Filz Fulda Rex 800g",'GWP Baustoffe'!$F$76,Z16="Hanfvlies 3mm",'GWP Baustoffe'!$F$82,Z16="Texil Sonnenschutz",'GWP Baustoffe'!$F$77,Z16="Kraftpapier 120g",'GWP Baustoffe'!$F$110,Z16="Papiertapete bedr. ",'GWP Baustoffe'!$F$111,Z16="Glasvlies Tapete",'GWP Baustoffe'!$F$112,Z16="Glasvlies_bedr.",'GWP Baustoffe'!$F$113,Z16="Tanztepp. 2mm",'GWP Baustoffe'!$F$70,Z16="Tanztepp. 1,7mm",'GWP Baustoffe'!$F$70/2*1.7,Z16="Tanztepp. 1,2mm",'GWP Baustoffe'!$F$70/2*1.2,Z16="Malervlies",'GWP Baustoffe'!$F$75*0.6,Z16="Bodent. 450g BW",'GWP Baustoffe'!$F$32*0.5,Z16="Tüll 50g BW",'GWP Baustoffe'!$F$32*0.05,Z16="Tüll 50g KF",'GWP Baustoffe'!$F$33*0.05,Z16="Tüll 100g BW",'GWP Baustoffe'!$F$32*0.1,Z16="Tüll 100g KF",'GWP Baustoffe'!$F$33*0.1,Z16="Schl. Ne. 75g BW",'GWP Baustoffe'!$F$32*0.075,Z16="Schl. Ne. 75g KF",'GWP Baustoffe'!$F$33*0.075,Z16="Nessel 300g BW",'GWP Baustoffe'!$F$32*0.3,Z16="Nessel 300g KF",'GWP Baustoffe'!$F$33*0.3,Z16="Shirting 220g BW",'GWP Baustoffe'!$F$32*0.22,Z16="Hori- Ne. 400g BW",'GWP Baustoffe'!$F$32*0.4,Z16="Mollton 300g BW",'GWP Baustoffe'!$F$32*0.3,Z16="Dekomoll. 165g BW",'GWP Baustoffe'!$F$32*0.165,Z16="Velour 350g BW",'GWP Baustoffe'!$F$32*0.35,Z16="Velour 450g BW",'GWP Baustoffe'!$F$32*0.45,Z16="Velour 600g BW",'GWP Baustoffe'!$F$32*0.6,Z16="Glasklarfolie 0,3mm",'GWP Baustoffe'!$F$70*0.15,Z16="Proj.Folie 0,35mm",'GWP Baustoffe'!$F$70*0.175,Z16="Tyvek 2506B",'GWP Baustoffe'!$F$67,Z16="Mollton 200g BW",'GWP Baustoffe'!$F41*0.2,Z16="Wooleserge 150 B1",'GWP Baustoffe'!$F$120*1,Z16="Forbo Eternal PVC",'GWP Baustoffe'!$F$73,Z16="Kunstrasen 2400g/m²",'GWP Baustoffe'!$F$81,Z16="Teppich 750g/m²",'GWP Baustoffe'!$F$71*0.53,Z16="Teppich 300g/m²",'GWP Baustoffe'!$F$71*0.214)</f>
        <v>0</v>
      </c>
      <c r="AD16" s="161">
        <f>_xlfn.IFS(Z16="-",0,Z16="Schaumstoff_5cm",'GWP Baustoffe'!$H$34*1.5,Z16="PE_Noppenfolie",'GWP Baustoffe'!$H$80,Z16="PE_Folie 100my",'GWP Baustoffe'!$H$78,Z16="PE_Folie 1mm",'GWP Baustoffe'!$H$79,Z16="Linoleum allg",'GWP Baustoffe'!$H$68,Z16="Linoleum Forbo",'GWP Baustoffe'!$H$69,Z16="PVC 2mm",'GWP Baustoffe'!$H$70,Z16="Teppich 1400g/m²",'GWP Baustoffe'!$H$71,Z16="Laminat",'GWP Baustoffe'!$H$72,Z16="Natursteinfliesen",'GWP Baustoffe'!$H$73,Z16="keramische Fliesen",'GWP Baustoffe'!$H$74,Z16="Filz 3mm (400g)",'GWP Baustoffe'!$H$75,Z16="Filz Fulda Rex 800g",'GWP Baustoffe'!$H$76,Z16="Jute",'GWP Baustoffe'!$H$81,Z16="Hanfvlies 3mm",'GWP Baustoffe'!$H$82,Z16="Texil Sonnenschutz",'GWP Baustoffe'!$H$77,Z16="Kraftpapier 120g",'GWP Baustoffe'!$H$110,Z16="Papiertapete bedr. ",'GWP Baustoffe'!$H$111,Z16="Glasvlies Tapete",'GWP Baustoffe'!$H$112,Z16="Glasvlies_bedr.",'GWP Baustoffe'!$H$113,Z16="Tanztepp. 2mm",'GWP Baustoffe'!$H$70,Z16="Tanztepp. 1,7mm",'GWP Baustoffe'!$H$70/2*1.7,Z16="Tanztepp. 1,2mm",'GWP Baustoffe'!$H$70/2*1.2,Z16="Malervlies",'GWP Baustoffe'!$H$75*0.6,Z16="Bodent. 450g BW",'GWP Baustoffe'!$G$32*0.45,Z16="Tüll 50g BW",'GWP Baustoffe'!$G$32*0.05,Z16="Tüll 50g KF",'GWP Baustoffe'!$G$33*0.05,Z16="Tüll 100g BW",'GWP Baustoffe'!$G$32*0.1,Z16="Tüll 100g KF",'GWP Baustoffe'!$G$33*0.1,Z16="Schl. Ne. 75g BW",'GWP Baustoffe'!$G$32*0.075,Z16="Schl. Ne. 75g KF",'GWP Baustoffe'!$G$33*0.075,Z16="Nessel 300g BW",'GWP Baustoffe'!$G$32*0.3,Z16="Nessel 300g KF",'GWP Baustoffe'!$G$33*0.3,Z16="Shirting 220g BW",'GWP Baustoffe'!$G$32*0.22,Z16="Hori- Ne. 400g BW",'GWP Baustoffe'!$G$32*0.4,Z16="Mollton 300g BW",'GWP Baustoffe'!$G$32*0.3,Z16="Dekomoll. 165g BW",'GWP Baustoffe'!$G$32*0.165,Z16="Velour 350g BW",'GWP Baustoffe'!$G$32*0.35,Z16="Velour 450g BW",'GWP Baustoffe'!$G$32*0.45,Z16="Velour 600g BW",'GWP Baustoffe'!$G$32*0.6,Z16="Glasklarfolie 0,3mm",'GWP Baustoffe'!$H$70*0.15,Z16="Proj.Folie 0,35mm",'GWP Baustoffe'!$H$70*0.175,Z16="Tyvek 2506B",'GWP Baustoffe'!$H$67,Z16="Mollton 200g BW",'GWP Baustoffe'!$G$32*0.2,Z16="Wooleserge 150 B1",'GWP Baustoffe'!$H$120*1,Z16="Forbo Eternal PVC",'GWP Baustoffe'!$H$73,Z16="Kunstrasen 2400g/m²",'GWP Baustoffe'!$H$81,Z16="Teppich 750g/m²",'GWP Baustoffe'!$H$71*0.53,Z16="Teppich 300g/m²",'GWP Baustoffe'!$H$71*0.214)</f>
        <v>0</v>
      </c>
      <c r="AE16" s="131">
        <f t="shared" si="0"/>
        <v>0</v>
      </c>
      <c r="AF16" s="112"/>
      <c r="AG16" s="106" t="s">
        <v>24</v>
      </c>
      <c r="AH16" s="106"/>
      <c r="AI16" s="132">
        <f>_xlfn.IFS(AG16="-",0,AG16="Fassadenfarbe [l]",'GWP Baustoffe'!$H$36,AG16="Disp. Innen [l]",'GWP Baustoffe'!$H$37,AG16="Lacke, H²O [l]",'GWP Baustoffe'!$H$41,AG16="Lacke, löse. [l]",'GWP Baustoffe'!$H$38,AG16="Metalllack, löse. [l]",'GWP Baustoffe'!$H$43,AG16="Parkettlack H²O [l]",'GWP Baustoffe'!$H$43,AG16="Henso Brands. [kg]",'GWP Baustoffe'!$H$39,AG16="Kleber [kg]",'GWP Baustoffe'!$H$40,AG16="PE Schaum [kg]",'GWP Baustoffe'!$G$54,AG16="Gewebefüller [kg]",'GWP Baustoffe'!$H$56,AG16="Silicon [kg]",'GWP Baustoffe'!$H$45,AG16="Kalkfarbe [kg]",'GWP Baustoffe'!$H$44,AG16="GFK",'GWP Baustoffe'!$H$55,AG16="Gipsputz [kg]",'GWP Baustoffe'!$H$57,AG16="Acylfarbe [l]",'GWP Baustoffe'!$H$58,AG16="GFK [kg]",'GWP Baustoffe'!$H$53)</f>
        <v>0</v>
      </c>
      <c r="AJ16" s="133">
        <f t="shared" si="1"/>
        <v>0</v>
      </c>
      <c r="AK16" s="112"/>
      <c r="AL16" s="107" t="s">
        <v>24</v>
      </c>
      <c r="AM16" s="114"/>
      <c r="AN16" s="164">
        <v>0</v>
      </c>
      <c r="AO16" s="176">
        <f>_xlfn.IFS(AL16="-",0,AL16="Papphülsen [kg]",'GWP Baustoffe'!$F$64,AL16="Acrylwanne [kg]",'GWP Baustoffe'!$F$89,AL16="Stahlwanne [m²]",'GWP Baustoffe'!$F$90,AL16="Künst. Zweig, 70cm mit Blatt [Stk]",'GWP Baustoffe'!$F$143,AL16="Styropor 5x50x100cm [Stk]",'GWP Baustoffe'!$F$144,AL16="Styropor 20x50x100cm [Stk]",'GWP Baustoffe'!$F$145,AL16="Styroppor 30x50x100cm [Stk]",'GWP Baustoffe'!$F$146,AL16="Styropdur 3x60x120cm [Stk]",'GWP Baustoffe'!$F$147,AL16="Styropdur 4x60x120cm [Stk]",'GWP Baustoffe'!$F$148,AL16="Styropdur 5x60x120cm [Stk]",'GWP Baustoffe'!$F$149,AL16="Styropdur 12x60x120cm [Stk]",'GWP Baustoffe'!$F$150,AL16="Rohriso. PE  12/15mm x 9mm [m]",'GWP Baustoffe'!$F$151,AL16="Rohriso. PE 18mm x 20mm [m]",'GWP Baustoffe'!$F$152,AL16="Rohriso. PE  22mm x 20mm [m]",'GWP Baustoffe'!$F$153,AL16="Rohriso. PE  28mm x 20mm [m]",'GWP Baustoffe'!$F$154,AL16="Rohriso. PE  60mm x 20mm [m]",'GWP Baustoffe'!$F$155,AL16="Rohriso. PE  114mm x 20mm [m]",'GWP Baustoffe'!$F$156,AL16="Europalette [Stk]",'GWP Baustoffe'!$F$157,AL16="Pulverbeschichten [m²]",'GWP Baustoffe'!$F$172,AL16="Schrauben/Kleint. Satz [Stk]",'GWP Baustoffe'!$F$169,AL16="PVC Rohr [kg]",'GWP Baustoffe'!$F$63,AL16="Stroh/Heu [kg]",'GWP Baustoffe'!$F$60,AL16="fertige Innentür [Stk]",'GWP Baustoffe'!$F$158,AL16="Blähton [kg]",'GWP Baustoffe'!$F$176,AL16="Blähglas [kg]",'GWP Baustoffe'!$F$175,AL16="Perlit 0-3 [kg]",'GWP Baustoffe'!$F$177,AL16="Perlit 0-1 [kg]",'GWP Baustoffe'!$F$178,AL16="Kies 2/32 [kg]",'GWP Baustoffe'!$F$179,AL16="Bimskies [kg]",'GWP Baustoffe'!$F$180,AL16="Korkschrot [kg]",'GWP Baustoffe'!$F$181,AL16="Kalksteinsand tr. [kg]",'GWP Baustoffe'!$F$182,AL16="Sand 0/2 tr. [kg]",'GWP Baustoffe'!$F$183,AL16="Sand 0/2 feucht [kg]",'GWP Baustoffe'!$F$184,AL16="Lehm [m³]",'GWP Baustoffe'!$F$185,AL16="Torf [m³]",'GWP Baustoffe'!$F$186,AL16="Riggips 10mm [m²]",'GWP Baustoffe'!$F$188,AL16="Riggips 12,5mm [m²]",'GWP Baustoffe'!$F$189,AL16="Riggips 15mm [m²]",'GWP Baustoffe'!$F$190,AL16="Riggips 18mm [m²]",'GWP Baustoffe'!$F$191,AL16="Glasbaustein [m³]",'GWP Baustoffe'!$F$193,AL16="Promatec 15mm [m²]",'GWP Baustoffe'!$F$194,AL16="Steinwolle [m³]",'GWP Baustoffe'!$F$195)</f>
        <v>0</v>
      </c>
      <c r="AP16" s="161">
        <f>_xlfn.IFS(AL16="-",0,AL16="Papphülsen [kg]",'GWP Baustoffe'!$H$64,AL16="Acrylwanne [kg]",'GWP Baustoffe'!$H$89,AL16="Stahlwanne [m²]",'GWP Baustoffe'!$H$90,AL16="Künst. Zweig, 70cm mit Blatt [Stk]",'GWP Baustoffe'!$H$143,AL16="Styropor 5x50x100cm [Stk]",'GWP Baustoffe'!$H$144,AL16="Styropor 20x50x100cm [Stk]",'GWP Baustoffe'!$H$145,AL16="Styroppor 30x50x100cm [Stk]",'GWP Baustoffe'!$H$146,AL16="Styropdur 3x60x120cm [Stk]",'GWP Baustoffe'!$H$147,AL16="Styropdur 4x60x120cm [Stk]",'GWP Baustoffe'!$H$148,AL16="Styropdur 5x60x120cm [Stk]",'GWP Baustoffe'!$H$149,AL16="Styropdur 12x60x120cm [Stk]",'GWP Baustoffe'!$H$150,AL16="Rohriso. PE  12/15mm x 9mm [m]",'GWP Baustoffe'!$H$151,AL16="Rohriso. PE 18mm x 20mm [m]",'GWP Baustoffe'!$H$152,AL16="Rohriso. PE  22mm x 20mm [m]",'GWP Baustoffe'!$H$153,AL16="Rohriso. PE  28mm x 20mm [m]",'GWP Baustoffe'!$H$154,AL16="Rohriso. PE  60mm x 20mm [m]",'GWP Baustoffe'!$H$155,AL16="Rohriso. PE  114mm x 20mm [m]",'GWP Baustoffe'!$H$156,AL16="Europalette [Stk]",'GWP Baustoffe'!$H$157,AL16="Pulverbeschichten [m²]",'GWP Baustoffe'!$H$172,AL16="Schrauben/Kleint. Satz [Stk]",'GWP Baustoffe'!$H$169,AL16="PVC Rohr [kg]",'GWP Baustoffe'!$H$63,AL16="Stroh/Heu [kg]",'GWP Baustoffe'!$H$60,AL16="fertige Innentür [Stk]",'GWP Baustoffe'!$H$158,AL16="Blähton [kg]",'GWP Baustoffe'!$H$176,AL16="Blähglas [kg]",'GWP Baustoffe'!$H$175,AL16="Perlit 0-3 [kg]",'GWP Baustoffe'!$H$177,AL16="Perlit 0-1 [kg]",'GWP Baustoffe'!$H$178,AL16="Kies 2/32 [kg]",'GWP Baustoffe'!$H$179,AL16="Bimskies [kg]",'GWP Baustoffe'!$H$180,AL16="Korkschrot [kg]",'GWP Baustoffe'!$H$181,AL16="Kalksteinsand tr. [kg]",'GWP Baustoffe'!$H$182,AL16="Sand 0/2 tr. [kg]",'GWP Baustoffe'!$H$183,AL16="Sand 0/2 feucht [kg]",'GWP Baustoffe'!$H$184,AL16="Lehm [m³]",'GWP Baustoffe'!$H$185,AL16="Torf [m³]",'GWP Baustoffe'!$H$186,AL16="Riggips 10mm [m²]",'GWP Baustoffe'!$H$188,AL16="Riggips 12,5mm [m²]",'GWP Baustoffe'!$H$189,AL16="Riggips 15mm [m²]",'GWP Baustoffe'!$H$190,AL16="Riggips 18mm [m²]",'GWP Baustoffe'!$H$191,AL16="Glasbaustein [m³]",'GWP Baustoffe'!$H$193,AL16="Promatec 15mm [m²]",'GWP Baustoffe'!$H$194,AL16="Steinwolle [m³]",'GWP Baustoffe'!$H$195)</f>
        <v>0</v>
      </c>
      <c r="AQ16" s="131">
        <f t="shared" si="2"/>
        <v>0</v>
      </c>
      <c r="AR16" s="105"/>
      <c r="AS16" s="105"/>
      <c r="AT16" s="105"/>
      <c r="AU16" s="105"/>
      <c r="AV16" s="105"/>
      <c r="AW16" s="105"/>
    </row>
    <row r="17" spans="1:49" s="49" customFormat="1" ht="21" customHeight="1" x14ac:dyDescent="0.3">
      <c r="A17" s="112"/>
      <c r="B17" s="106" t="s">
        <v>24</v>
      </c>
      <c r="C17" s="114"/>
      <c r="D17" s="164">
        <v>90</v>
      </c>
      <c r="E17" s="161">
        <f>_xlfn.IFS(B17="-",0,B17="Profil",'GWP Baustoffe'!$F$7,B17="Blech",'GWP Baustoffe'!$F$8,B17="Edel Blech",'GWP Baustoffe'!$F$47,B17="verz. Blech",'GWP Baustoffe'!F$49)</f>
        <v>0</v>
      </c>
      <c r="F17" s="129">
        <f>_xlfn.IFS(B17="-",0,B17="Profil",'GWP Baustoffe'!$H$7,B17="Blech",'GWP Baustoffe'!$H$8,B17="Edel Blech",'GWP Baustoffe'!$H$47,B17="verz. Blech",'GWP Baustoffe'!$H$49)</f>
        <v>0</v>
      </c>
      <c r="G17" s="131">
        <f t="shared" si="3"/>
        <v>0</v>
      </c>
      <c r="H17" s="112"/>
      <c r="I17" s="106" t="s">
        <v>24</v>
      </c>
      <c r="J17" s="158"/>
      <c r="K17" s="164">
        <v>90</v>
      </c>
      <c r="L17" s="161">
        <f>_xlfn.IFS(I17="-",0,I17="Al Profil",'GWP Baustoffe'!$F$9,I17="Al Blech",'GWP Baustoffe'!$F$10,I17="Cu Blech",0)</f>
        <v>0</v>
      </c>
      <c r="M17" s="129">
        <f>_xlfn.IFS(I17="-",0,I17="Al Profil",'GWP Baustoffe'!$H$9,I17="Al Blech",'GWP Baustoffe'!$H$10,I17="Cu Blech",'GWP Baustoffe'!$H$48)</f>
        <v>0</v>
      </c>
      <c r="N17" s="131">
        <f t="shared" si="4"/>
        <v>0</v>
      </c>
      <c r="O17" s="112"/>
      <c r="P17" s="106" t="s">
        <v>24</v>
      </c>
      <c r="Q17" s="107"/>
      <c r="R17" s="106"/>
      <c r="S17" s="107"/>
      <c r="T17" s="114"/>
      <c r="U17" s="164">
        <v>10</v>
      </c>
      <c r="V17" s="162">
        <f>_xlfn.IFS(P17="-",0,P17="Latten",'GWP Baustoffe'!$F$13,P17="Latten zert.",'GWP Baustoffe'!$F$13,P17="KVH",'GWP Baustoffe'!$F$14,P17="Hobelware",'GWP Baustoffe'!$F$15,P17="Hobelware zert.",'GWP Baustoffe'!$F$15,P17="Sperrholz",'GWP Baustoffe'!$F$16,P17="Sperrholz zert.",'GWP Baustoffe'!$F$16,P17="Fi 3-Schicht",'GWP Baustoffe'!$F$17,P17="Fi 3-Schicht zert.",'GWP Baustoffe'!$F$17,P17="Gabun Tipla",'GWP Baustoffe'!$F$18,P17="MDF",'GWP Baustoffe'!$F$19,P17="MDF be.",'GWP Baustoffe'!$F$20,P17="HDF",'GWP Baustoffe'!$F$21,P17="Spanplatte",'GWP Baustoffe'!$F$22,P17="Spanplatte, be.",'GWP Baustoffe'!$F$23,P17="Laubschnittholz",'GWP Baustoffe'!$F$24,P17="OSB",'GWP Baustoffe'!$F$25,P17="Steico LVL",'GWP Baustoffe'!$F$26,P17="Gabun Sperr.",'GWP Baustoffe'!$F$27,P17="Birke Multi",'GWP Baustoffe'!$F$28,P17="Birke Multi zert.",'GWP Baustoffe'!$F$28,P17="HPL 0,8mm",'GWP Baustoffe'!$F$29*1250,P17="Polystyrol (XPS)",'GWP Baustoffe'!$F$87)</f>
        <v>0</v>
      </c>
      <c r="W17" s="129">
        <f>_xlfn.IFS(P17="-",0,P17="Latten",'GWP Baustoffe'!$H$13,P17="Latten zert.",'GWP Baustoffe'!$I$13,P17="KVH",'GWP Baustoffe'!$H$14,P17="Hobelware",'GWP Baustoffe'!$H$15,P17="Hobelware zert.",'GWP Baustoffe'!$I$15,P17="Sperrholz",'GWP Baustoffe'!$H$16,P17="Sperrholz zert.",'GWP Baustoffe'!$I$16,P17="Fi 3-Schicht",'GWP Baustoffe'!$H$17,P17="Fi 3-Schicht zert.",'GWP Baustoffe'!$I$17,P17="Gabun Tipla",'GWP Baustoffe'!$H$18,P17="MDF",'GWP Baustoffe'!$H$19,P17="MDF be.",'GWP Baustoffe'!$H$20,P17="HDF",'GWP Baustoffe'!$H$21,P17="Spanplatte",'GWP Baustoffe'!$H$22,P17="Spanplatte, be.",'GWP Baustoffe'!$H$23,P17="Laubschnittholz",'GWP Baustoffe'!$H$24,P17="OSB",'GWP Baustoffe'!$H$25,P17="Steico LVL",'GWP Baustoffe'!$H$26,P17="Gabun Sperr.",'GWP Baustoffe'!$H$27,P17="Birke Multi",'GWP Baustoffe'!$H$28,P17="Birke Multi zert.",'GWP Baustoffe'!$I$28,P17="HPL 0,8mm",'GWP Baustoffe'!$H$29*1250,P17="Polystyrol (XPS)",'GWP Baustoffe'!$H$87)</f>
        <v>0</v>
      </c>
      <c r="X17" s="131">
        <f t="shared" si="5"/>
        <v>0</v>
      </c>
      <c r="Y17" s="113"/>
      <c r="Z17" s="107" t="s">
        <v>24</v>
      </c>
      <c r="AA17" s="114"/>
      <c r="AB17" s="164">
        <v>0</v>
      </c>
      <c r="AC17" s="189">
        <f>_xlfn.IFS(Z17="-",0,Z17="Schaumstoff_5cm",'GWP Baustoffe'!$F$34*1.5,Z17="PE_Noppenfolie",'GWP Baustoffe'!$F$80,Z17="PE_Folie 100my",'GWP Baustoffe'!$F$78,Z17="PE_Folie 1mm",'GWP Baustoffe'!$F$79,Z17="Linoleum allg",'GWP Baustoffe'!$F$68,Z17="Linoleum Forbo",'GWP Baustoffe'!$F$69,Z17="PVC 2mm",'GWP Baustoffe'!$F$70,Z17="Teppich 1400g/m²",'GWP Baustoffe'!$F$71,Z17="Laminat",'GWP Baustoffe'!$F$72,Z17="Natursteinfliesen",'GWP Baustoffe'!$F$73,Z17="keramische Fliesen",'GWP Baustoffe'!$F$74,Z17="Filz 3mm (400g)",'GWP Baustoffe'!$F$75,Z17="Filz Fulda Rex 800g",'GWP Baustoffe'!$F$76,Z17="Hanfvlies 3mm",'GWP Baustoffe'!$F$82,Z17="Texil Sonnenschutz",'GWP Baustoffe'!$F$77,Z17="Kraftpapier 120g",'GWP Baustoffe'!$F$110,Z17="Papiertapete bedr. ",'GWP Baustoffe'!$F$111,Z17="Glasvlies Tapete",'GWP Baustoffe'!$F$112,Z17="Glasvlies_bedr.",'GWP Baustoffe'!$F$113,Z17="Tanztepp. 2mm",'GWP Baustoffe'!$F$70,Z17="Tanztepp. 1,7mm",'GWP Baustoffe'!$F$70/2*1.7,Z17="Tanztepp. 1,2mm",'GWP Baustoffe'!$F$70/2*1.2,Z17="Malervlies",'GWP Baustoffe'!$F$75*0.6,Z17="Bodent. 450g BW",'GWP Baustoffe'!$F$32*0.5,Z17="Tüll 50g BW",'GWP Baustoffe'!$F$32*0.05,Z17="Tüll 50g KF",'GWP Baustoffe'!$F$33*0.05,Z17="Tüll 100g BW",'GWP Baustoffe'!$F$32*0.1,Z17="Tüll 100g KF",'GWP Baustoffe'!$F$33*0.1,Z17="Schl. Ne. 75g BW",'GWP Baustoffe'!$F$32*0.075,Z17="Schl. Ne. 75g KF",'GWP Baustoffe'!$F$33*0.075,Z17="Nessel 300g BW",'GWP Baustoffe'!$F$32*0.3,Z17="Nessel 300g KF",'GWP Baustoffe'!$F$33*0.3,Z17="Shirting 220g BW",'GWP Baustoffe'!$F$32*0.22,Z17="Hori- Ne. 400g BW",'GWP Baustoffe'!$F$32*0.4,Z17="Mollton 300g BW",'GWP Baustoffe'!$F$32*0.3,Z17="Dekomoll. 165g BW",'GWP Baustoffe'!$F$32*0.165,Z17="Velour 350g BW",'GWP Baustoffe'!$F$32*0.35,Z17="Velour 450g BW",'GWP Baustoffe'!$F$32*0.45,Z17="Velour 600g BW",'GWP Baustoffe'!$F$32*0.6,Z17="Glasklarfolie 0,3mm",'GWP Baustoffe'!$F$70*0.15,Z17="Proj.Folie 0,35mm",'GWP Baustoffe'!$F$70*0.175,Z17="Tyvek 2506B",'GWP Baustoffe'!$F$67,Z17="Mollton 200g BW",'GWP Baustoffe'!$F42*0.2,Z17="Wooleserge 150 B1",'GWP Baustoffe'!$F$120*1,Z17="Forbo Eternal PVC",'GWP Baustoffe'!$F$73,Z17="Kunstrasen 2400g/m²",'GWP Baustoffe'!$F$81,Z17="Teppich 750g/m²",'GWP Baustoffe'!$F$71*0.53,Z17="Teppich 300g/m²",'GWP Baustoffe'!$F$71*0.214)</f>
        <v>0</v>
      </c>
      <c r="AD17" s="161">
        <f>_xlfn.IFS(Z17="-",0,Z17="Schaumstoff_5cm",'GWP Baustoffe'!$H$34*1.5,Z17="PE_Noppenfolie",'GWP Baustoffe'!$H$80,Z17="PE_Folie 100my",'GWP Baustoffe'!$H$78,Z17="PE_Folie 1mm",'GWP Baustoffe'!$H$79,Z17="Linoleum allg",'GWP Baustoffe'!$H$68,Z17="Linoleum Forbo",'GWP Baustoffe'!$H$69,Z17="PVC 2mm",'GWP Baustoffe'!$H$70,Z17="Teppich 1400g/m²",'GWP Baustoffe'!$H$71,Z17="Laminat",'GWP Baustoffe'!$H$72,Z17="Natursteinfliesen",'GWP Baustoffe'!$H$73,Z17="keramische Fliesen",'GWP Baustoffe'!$H$74,Z17="Filz 3mm (400g)",'GWP Baustoffe'!$H$75,Z17="Filz Fulda Rex 800g",'GWP Baustoffe'!$H$76,Z17="Jute",'GWP Baustoffe'!$H$81,Z17="Hanfvlies 3mm",'GWP Baustoffe'!$H$82,Z17="Texil Sonnenschutz",'GWP Baustoffe'!$H$77,Z17="Kraftpapier 120g",'GWP Baustoffe'!$H$110,Z17="Papiertapete bedr. ",'GWP Baustoffe'!$H$111,Z17="Glasvlies Tapete",'GWP Baustoffe'!$H$112,Z17="Glasvlies_bedr.",'GWP Baustoffe'!$H$113,Z17="Tanztepp. 2mm",'GWP Baustoffe'!$H$70,Z17="Tanztepp. 1,7mm",'GWP Baustoffe'!$H$70/2*1.7,Z17="Tanztepp. 1,2mm",'GWP Baustoffe'!$H$70/2*1.2,Z17="Malervlies",'GWP Baustoffe'!$H$75*0.6,Z17="Bodent. 450g BW",'GWP Baustoffe'!$G$32*0.45,Z17="Tüll 50g BW",'GWP Baustoffe'!$G$32*0.05,Z17="Tüll 50g KF",'GWP Baustoffe'!$G$33*0.05,Z17="Tüll 100g BW",'GWP Baustoffe'!$G$32*0.1,Z17="Tüll 100g KF",'GWP Baustoffe'!$G$33*0.1,Z17="Schl. Ne. 75g BW",'GWP Baustoffe'!$G$32*0.075,Z17="Schl. Ne. 75g KF",'GWP Baustoffe'!$G$33*0.075,Z17="Nessel 300g BW",'GWP Baustoffe'!$G$32*0.3,Z17="Nessel 300g KF",'GWP Baustoffe'!$G$33*0.3,Z17="Shirting 220g BW",'GWP Baustoffe'!$G$32*0.22,Z17="Hori- Ne. 400g BW",'GWP Baustoffe'!$G$32*0.4,Z17="Mollton 300g BW",'GWP Baustoffe'!$G$32*0.3,Z17="Dekomoll. 165g BW",'GWP Baustoffe'!$G$32*0.165,Z17="Velour 350g BW",'GWP Baustoffe'!$G$32*0.35,Z17="Velour 450g BW",'GWP Baustoffe'!$G$32*0.45,Z17="Velour 600g BW",'GWP Baustoffe'!$G$32*0.6,Z17="Glasklarfolie 0,3mm",'GWP Baustoffe'!$H$70*0.15,Z17="Proj.Folie 0,35mm",'GWP Baustoffe'!$H$70*0.175,Z17="Tyvek 2506B",'GWP Baustoffe'!$H$67,Z17="Mollton 200g BW",'GWP Baustoffe'!$G$32*0.2,Z17="Wooleserge 150 B1",'GWP Baustoffe'!$H$120*1,Z17="Forbo Eternal PVC",'GWP Baustoffe'!$H$73,Z17="Kunstrasen 2400g/m²",'GWP Baustoffe'!$H$81,Z17="Teppich 750g/m²",'GWP Baustoffe'!$H$71*0.53,Z17="Teppich 300g/m²",'GWP Baustoffe'!$H$71*0.214)</f>
        <v>0</v>
      </c>
      <c r="AE17" s="131">
        <f t="shared" si="0"/>
        <v>0</v>
      </c>
      <c r="AF17" s="112"/>
      <c r="AG17" s="106" t="s">
        <v>24</v>
      </c>
      <c r="AH17" s="106"/>
      <c r="AI17" s="132">
        <f>_xlfn.IFS(AG17="-",0,AG17="Fassadenfarbe [l]",'GWP Baustoffe'!$H$36,AG17="Disp. Innen [l]",'GWP Baustoffe'!$H$37,AG17="Lacke, H²O [l]",'GWP Baustoffe'!$H$41,AG17="Lacke, löse. [l]",'GWP Baustoffe'!$H$38,AG17="Metalllack, löse. [l]",'GWP Baustoffe'!$H$43,AG17="Parkettlack H²O [l]",'GWP Baustoffe'!$H$43,AG17="Henso Brands. [kg]",'GWP Baustoffe'!$H$39,AG17="Kleber [kg]",'GWP Baustoffe'!$H$40,AG17="PE Schaum [kg]",'GWP Baustoffe'!$G$54,AG17="Gewebefüller [kg]",'GWP Baustoffe'!$H$56,AG17="Silicon [kg]",'GWP Baustoffe'!$H$45,AG17="Kalkfarbe [kg]",'GWP Baustoffe'!$H$44,AG17="GFK",'GWP Baustoffe'!$H$55,AG17="Gipsputz [kg]",'GWP Baustoffe'!$H$57,AG17="Acylfarbe [l]",'GWP Baustoffe'!$H$58,AG17="GFK [kg]",'GWP Baustoffe'!$H$53)</f>
        <v>0</v>
      </c>
      <c r="AJ17" s="133">
        <f t="shared" si="1"/>
        <v>0</v>
      </c>
      <c r="AK17" s="112"/>
      <c r="AL17" s="107" t="s">
        <v>24</v>
      </c>
      <c r="AM17" s="114"/>
      <c r="AN17" s="164">
        <v>0</v>
      </c>
      <c r="AO17" s="176">
        <f>_xlfn.IFS(AL17="-",0,AL17="Papphülsen [kg]",'GWP Baustoffe'!$F$64,AL17="Acrylwanne [kg]",'GWP Baustoffe'!$F$89,AL17="Stahlwanne [m²]",'GWP Baustoffe'!$F$90,AL17="Künst. Zweig, 70cm mit Blatt [Stk]",'GWP Baustoffe'!$F$143,AL17="Styropor 5x50x100cm [Stk]",'GWP Baustoffe'!$F$144,AL17="Styropor 20x50x100cm [Stk]",'GWP Baustoffe'!$F$145,AL17="Styroppor 30x50x100cm [Stk]",'GWP Baustoffe'!$F$146,AL17="Styropdur 3x60x120cm [Stk]",'GWP Baustoffe'!$F$147,AL17="Styropdur 4x60x120cm [Stk]",'GWP Baustoffe'!$F$148,AL17="Styropdur 5x60x120cm [Stk]",'GWP Baustoffe'!$F$149,AL17="Styropdur 12x60x120cm [Stk]",'GWP Baustoffe'!$F$150,AL17="Rohriso. PE  12/15mm x 9mm [m]",'GWP Baustoffe'!$F$151,AL17="Rohriso. PE 18mm x 20mm [m]",'GWP Baustoffe'!$F$152,AL17="Rohriso. PE  22mm x 20mm [m]",'GWP Baustoffe'!$F$153,AL17="Rohriso. PE  28mm x 20mm [m]",'GWP Baustoffe'!$F$154,AL17="Rohriso. PE  60mm x 20mm [m]",'GWP Baustoffe'!$F$155,AL17="Rohriso. PE  114mm x 20mm [m]",'GWP Baustoffe'!$F$156,AL17="Europalette [Stk]",'GWP Baustoffe'!$F$157,AL17="Pulverbeschichten [m²]",'GWP Baustoffe'!$F$172,AL17="Schrauben/Kleint. Satz [Stk]",'GWP Baustoffe'!$F$169,AL17="PVC Rohr [kg]",'GWP Baustoffe'!$F$63,AL17="Stroh/Heu [kg]",'GWP Baustoffe'!$F$60,AL17="fertige Innentür [Stk]",'GWP Baustoffe'!$F$158,AL17="Blähton [kg]",'GWP Baustoffe'!$F$176,AL17="Blähglas [kg]",'GWP Baustoffe'!$F$175,AL17="Perlit 0-3 [kg]",'GWP Baustoffe'!$F$177,AL17="Perlit 0-1 [kg]",'GWP Baustoffe'!$F$178,AL17="Kies 2/32 [kg]",'GWP Baustoffe'!$F$179,AL17="Bimskies [kg]",'GWP Baustoffe'!$F$180,AL17="Korkschrot [kg]",'GWP Baustoffe'!$F$181,AL17="Kalksteinsand tr. [kg]",'GWP Baustoffe'!$F$182,AL17="Sand 0/2 tr. [kg]",'GWP Baustoffe'!$F$183,AL17="Sand 0/2 feucht [kg]",'GWP Baustoffe'!$F$184,AL17="Lehm [m³]",'GWP Baustoffe'!$F$185,AL17="Torf [m³]",'GWP Baustoffe'!$F$186,AL17="Riggips 10mm [m²]",'GWP Baustoffe'!$F$188,AL17="Riggips 12,5mm [m²]",'GWP Baustoffe'!$F$189,AL17="Riggips 15mm [m²]",'GWP Baustoffe'!$F$190,AL17="Riggips 18mm [m²]",'GWP Baustoffe'!$F$191,AL17="Glasbaustein [m³]",'GWP Baustoffe'!$F$193,AL17="Promatec 15mm [m²]",'GWP Baustoffe'!$F$194,AL17="Steinwolle [m³]",'GWP Baustoffe'!$F$195)</f>
        <v>0</v>
      </c>
      <c r="AP17" s="161">
        <f>_xlfn.IFS(AL17="-",0,AL17="Papphülsen [kg]",'GWP Baustoffe'!$H$64,AL17="Acrylwanne [kg]",'GWP Baustoffe'!$H$89,AL17="Stahlwanne [m²]",'GWP Baustoffe'!$H$90,AL17="Künst. Zweig, 70cm mit Blatt [Stk]",'GWP Baustoffe'!$H$143,AL17="Styropor 5x50x100cm [Stk]",'GWP Baustoffe'!$H$144,AL17="Styropor 20x50x100cm [Stk]",'GWP Baustoffe'!$H$145,AL17="Styroppor 30x50x100cm [Stk]",'GWP Baustoffe'!$H$146,AL17="Styropdur 3x60x120cm [Stk]",'GWP Baustoffe'!$H$147,AL17="Styropdur 4x60x120cm [Stk]",'GWP Baustoffe'!$H$148,AL17="Styropdur 5x60x120cm [Stk]",'GWP Baustoffe'!$H$149,AL17="Styropdur 12x60x120cm [Stk]",'GWP Baustoffe'!$H$150,AL17="Rohriso. PE  12/15mm x 9mm [m]",'GWP Baustoffe'!$H$151,AL17="Rohriso. PE 18mm x 20mm [m]",'GWP Baustoffe'!$H$152,AL17="Rohriso. PE  22mm x 20mm [m]",'GWP Baustoffe'!$H$153,AL17="Rohriso. PE  28mm x 20mm [m]",'GWP Baustoffe'!$H$154,AL17="Rohriso. PE  60mm x 20mm [m]",'GWP Baustoffe'!$H$155,AL17="Rohriso. PE  114mm x 20mm [m]",'GWP Baustoffe'!$H$156,AL17="Europalette [Stk]",'GWP Baustoffe'!$H$157,AL17="Pulverbeschichten [m²]",'GWP Baustoffe'!$H$172,AL17="Schrauben/Kleint. Satz [Stk]",'GWP Baustoffe'!$H$169,AL17="PVC Rohr [kg]",'GWP Baustoffe'!$H$63,AL17="Stroh/Heu [kg]",'GWP Baustoffe'!$H$60,AL17="fertige Innentür [Stk]",'GWP Baustoffe'!$H$158,AL17="Blähton [kg]",'GWP Baustoffe'!$H$176,AL17="Blähglas [kg]",'GWP Baustoffe'!$H$175,AL17="Perlit 0-3 [kg]",'GWP Baustoffe'!$H$177,AL17="Perlit 0-1 [kg]",'GWP Baustoffe'!$H$178,AL17="Kies 2/32 [kg]",'GWP Baustoffe'!$H$179,AL17="Bimskies [kg]",'GWP Baustoffe'!$H$180,AL17="Korkschrot [kg]",'GWP Baustoffe'!$H$181,AL17="Kalksteinsand tr. [kg]",'GWP Baustoffe'!$H$182,AL17="Sand 0/2 tr. [kg]",'GWP Baustoffe'!$H$183,AL17="Sand 0/2 feucht [kg]",'GWP Baustoffe'!$H$184,AL17="Lehm [m³]",'GWP Baustoffe'!$H$185,AL17="Torf [m³]",'GWP Baustoffe'!$H$186,AL17="Riggips 10mm [m²]",'GWP Baustoffe'!$H$188,AL17="Riggips 12,5mm [m²]",'GWP Baustoffe'!$H$189,AL17="Riggips 15mm [m²]",'GWP Baustoffe'!$H$190,AL17="Riggips 18mm [m²]",'GWP Baustoffe'!$H$191,AL17="Glasbaustein [m³]",'GWP Baustoffe'!$H$193,AL17="Promatec 15mm [m²]",'GWP Baustoffe'!$H$194,AL17="Steinwolle [m³]",'GWP Baustoffe'!$H$195)</f>
        <v>0</v>
      </c>
      <c r="AQ17" s="131">
        <f t="shared" si="2"/>
        <v>0</v>
      </c>
      <c r="AR17" s="105"/>
      <c r="AS17" s="105"/>
      <c r="AT17" s="105"/>
      <c r="AU17" s="105"/>
      <c r="AV17" s="105"/>
      <c r="AW17" s="105"/>
    </row>
    <row r="18" spans="1:49" s="49" customFormat="1" ht="21" customHeight="1" x14ac:dyDescent="0.3">
      <c r="A18" s="112"/>
      <c r="B18" s="106" t="s">
        <v>24</v>
      </c>
      <c r="C18" s="114"/>
      <c r="D18" s="164">
        <v>90</v>
      </c>
      <c r="E18" s="161">
        <f>_xlfn.IFS(B18="-",0,B18="Profil",'GWP Baustoffe'!$F$7,B18="Blech",'GWP Baustoffe'!$F$8,B18="Edel Blech",'GWP Baustoffe'!$F$47,B18="verz. Blech",'GWP Baustoffe'!F$49)</f>
        <v>0</v>
      </c>
      <c r="F18" s="129">
        <f>_xlfn.IFS(B18="-",0,B18="Profil",'GWP Baustoffe'!$H$7,B18="Blech",'GWP Baustoffe'!$H$8,B18="Edel Blech",'GWP Baustoffe'!$H$47,B18="verz. Blech",'GWP Baustoffe'!$H$49)</f>
        <v>0</v>
      </c>
      <c r="G18" s="131">
        <f t="shared" si="3"/>
        <v>0</v>
      </c>
      <c r="H18" s="112"/>
      <c r="I18" s="106" t="s">
        <v>24</v>
      </c>
      <c r="J18" s="158"/>
      <c r="K18" s="164">
        <v>90</v>
      </c>
      <c r="L18" s="161">
        <f>_xlfn.IFS(I18="-",0,I18="Al Profil",'GWP Baustoffe'!$F$9,I18="Al Blech",'GWP Baustoffe'!$F$10,I18="Cu Blech",0)</f>
        <v>0</v>
      </c>
      <c r="M18" s="129">
        <f>_xlfn.IFS(I18="-",0,I18="Al Profil",'GWP Baustoffe'!$H$9,I18="Al Blech",'GWP Baustoffe'!$H$10,I18="Cu Blech",'GWP Baustoffe'!$H$48)</f>
        <v>0</v>
      </c>
      <c r="N18" s="131">
        <f t="shared" si="4"/>
        <v>0</v>
      </c>
      <c r="O18" s="112"/>
      <c r="P18" s="106" t="s">
        <v>24</v>
      </c>
      <c r="Q18" s="107"/>
      <c r="R18" s="106"/>
      <c r="S18" s="107"/>
      <c r="T18" s="114"/>
      <c r="U18" s="164">
        <v>10</v>
      </c>
      <c r="V18" s="162">
        <f>_xlfn.IFS(P18="-",0,P18="Latten",'GWP Baustoffe'!$F$13,P18="Latten zert.",'GWP Baustoffe'!$F$13,P18="KVH",'GWP Baustoffe'!$F$14,P18="Hobelware",'GWP Baustoffe'!$F$15,P18="Hobelware zert.",'GWP Baustoffe'!$F$15,P18="Sperrholz",'GWP Baustoffe'!$F$16,P18="Sperrholz zert.",'GWP Baustoffe'!$F$16,P18="Fi 3-Schicht",'GWP Baustoffe'!$F$17,P18="Fi 3-Schicht zert.",'GWP Baustoffe'!$F$17,P18="Gabun Tipla",'GWP Baustoffe'!$F$18,P18="MDF",'GWP Baustoffe'!$F$19,P18="MDF be.",'GWP Baustoffe'!$F$20,P18="HDF",'GWP Baustoffe'!$F$21,P18="Spanplatte",'GWP Baustoffe'!$F$22,P18="Spanplatte, be.",'GWP Baustoffe'!$F$23,P18="Laubschnittholz",'GWP Baustoffe'!$F$24,P18="OSB",'GWP Baustoffe'!$F$25,P18="Steico LVL",'GWP Baustoffe'!$F$26,P18="Gabun Sperr.",'GWP Baustoffe'!$F$27,P18="Birke Multi",'GWP Baustoffe'!$F$28,P18="Birke Multi zert.",'GWP Baustoffe'!$F$28,P18="HPL 0,8mm",'GWP Baustoffe'!$F$29*1250,P18="Polystyrol (XPS)",'GWP Baustoffe'!$F$87)</f>
        <v>0</v>
      </c>
      <c r="W18" s="129">
        <f>_xlfn.IFS(P18="-",0,P18="Latten",'GWP Baustoffe'!$H$13,P18="Latten zert.",'GWP Baustoffe'!$I$13,P18="KVH",'GWP Baustoffe'!$H$14,P18="Hobelware",'GWP Baustoffe'!$H$15,P18="Hobelware zert.",'GWP Baustoffe'!$I$15,P18="Sperrholz",'GWP Baustoffe'!$H$16,P18="Sperrholz zert.",'GWP Baustoffe'!$I$16,P18="Fi 3-Schicht",'GWP Baustoffe'!$H$17,P18="Fi 3-Schicht zert.",'GWP Baustoffe'!$I$17,P18="Gabun Tipla",'GWP Baustoffe'!$H$18,P18="MDF",'GWP Baustoffe'!$H$19,P18="MDF be.",'GWP Baustoffe'!$H$20,P18="HDF",'GWP Baustoffe'!$H$21,P18="Spanplatte",'GWP Baustoffe'!$H$22,P18="Spanplatte, be.",'GWP Baustoffe'!$H$23,P18="Laubschnittholz",'GWP Baustoffe'!$H$24,P18="OSB",'GWP Baustoffe'!$H$25,P18="Steico LVL",'GWP Baustoffe'!$H$26,P18="Gabun Sperr.",'GWP Baustoffe'!$H$27,P18="Birke Multi",'GWP Baustoffe'!$H$28,P18="Birke Multi zert.",'GWP Baustoffe'!$I$28,P18="HPL 0,8mm",'GWP Baustoffe'!$H$29*1250,P18="Polystyrol (XPS)",'GWP Baustoffe'!$H$87)</f>
        <v>0</v>
      </c>
      <c r="X18" s="131">
        <f t="shared" si="5"/>
        <v>0</v>
      </c>
      <c r="Y18" s="113"/>
      <c r="Z18" s="107" t="s">
        <v>24</v>
      </c>
      <c r="AA18" s="114"/>
      <c r="AB18" s="164">
        <v>0</v>
      </c>
      <c r="AC18" s="189">
        <f>_xlfn.IFS(Z18="-",0,Z18="Schaumstoff_5cm",'GWP Baustoffe'!$F$34*1.5,Z18="PE_Noppenfolie",'GWP Baustoffe'!$F$80,Z18="PE_Folie 100my",'GWP Baustoffe'!$F$78,Z18="PE_Folie 1mm",'GWP Baustoffe'!$F$79,Z18="Linoleum allg",'GWP Baustoffe'!$F$68,Z18="Linoleum Forbo",'GWP Baustoffe'!$F$69,Z18="PVC 2mm",'GWP Baustoffe'!$F$70,Z18="Teppich 1400g/m²",'GWP Baustoffe'!$F$71,Z18="Laminat",'GWP Baustoffe'!$F$72,Z18="Natursteinfliesen",'GWP Baustoffe'!$F$73,Z18="keramische Fliesen",'GWP Baustoffe'!$F$74,Z18="Filz 3mm (400g)",'GWP Baustoffe'!$F$75,Z18="Filz Fulda Rex 800g",'GWP Baustoffe'!$F$76,Z18="Hanfvlies 3mm",'GWP Baustoffe'!$F$82,Z18="Texil Sonnenschutz",'GWP Baustoffe'!$F$77,Z18="Kraftpapier 120g",'GWP Baustoffe'!$F$110,Z18="Papiertapete bedr. ",'GWP Baustoffe'!$F$111,Z18="Glasvlies Tapete",'GWP Baustoffe'!$F$112,Z18="Glasvlies_bedr.",'GWP Baustoffe'!$F$113,Z18="Tanztepp. 2mm",'GWP Baustoffe'!$F$70,Z18="Tanztepp. 1,7mm",'GWP Baustoffe'!$F$70/2*1.7,Z18="Tanztepp. 1,2mm",'GWP Baustoffe'!$F$70/2*1.2,Z18="Malervlies",'GWP Baustoffe'!$F$75*0.6,Z18="Bodent. 450g BW",'GWP Baustoffe'!$F$32*0.5,Z18="Tüll 50g BW",'GWP Baustoffe'!$F$32*0.05,Z18="Tüll 50g KF",'GWP Baustoffe'!$F$33*0.05,Z18="Tüll 100g BW",'GWP Baustoffe'!$F$32*0.1,Z18="Tüll 100g KF",'GWP Baustoffe'!$F$33*0.1,Z18="Schl. Ne. 75g BW",'GWP Baustoffe'!$F$32*0.075,Z18="Schl. Ne. 75g KF",'GWP Baustoffe'!$F$33*0.075,Z18="Nessel 300g BW",'GWP Baustoffe'!$F$32*0.3,Z18="Nessel 300g KF",'GWP Baustoffe'!$F$33*0.3,Z18="Shirting 220g BW",'GWP Baustoffe'!$F$32*0.22,Z18="Hori- Ne. 400g BW",'GWP Baustoffe'!$F$32*0.4,Z18="Mollton 300g BW",'GWP Baustoffe'!$F$32*0.3,Z18="Dekomoll. 165g BW",'GWP Baustoffe'!$F$32*0.165,Z18="Velour 350g BW",'GWP Baustoffe'!$F$32*0.35,Z18="Velour 450g BW",'GWP Baustoffe'!$F$32*0.45,Z18="Velour 600g BW",'GWP Baustoffe'!$F$32*0.6,Z18="Glasklarfolie 0,3mm",'GWP Baustoffe'!$F$70*0.15,Z18="Proj.Folie 0,35mm",'GWP Baustoffe'!$F$70*0.175,Z18="Tyvek 2506B",'GWP Baustoffe'!$F$67,Z18="Mollton 200g BW",'GWP Baustoffe'!$F43*0.2,Z18="Wooleserge 150 B1",'GWP Baustoffe'!$F$120*1,Z18="Forbo Eternal PVC",'GWP Baustoffe'!$F$73,Z18="Kunstrasen 2400g/m²",'GWP Baustoffe'!$F$81,Z18="Teppich 750g/m²",'GWP Baustoffe'!$F$71*0.53,Z18="Teppich 300g/m²",'GWP Baustoffe'!$F$71*0.214)</f>
        <v>0</v>
      </c>
      <c r="AD18" s="161">
        <f>_xlfn.IFS(Z18="-",0,Z18="Schaumstoff_5cm",'GWP Baustoffe'!$H$34*1.5,Z18="PE_Noppenfolie",'GWP Baustoffe'!$H$80,Z18="PE_Folie 100my",'GWP Baustoffe'!$H$78,Z18="PE_Folie 1mm",'GWP Baustoffe'!$H$79,Z18="Linoleum allg",'GWP Baustoffe'!$H$68,Z18="Linoleum Forbo",'GWP Baustoffe'!$H$69,Z18="PVC 2mm",'GWP Baustoffe'!$H$70,Z18="Teppich 1400g/m²",'GWP Baustoffe'!$H$71,Z18="Laminat",'GWP Baustoffe'!$H$72,Z18="Natursteinfliesen",'GWP Baustoffe'!$H$73,Z18="keramische Fliesen",'GWP Baustoffe'!$H$74,Z18="Filz 3mm (400g)",'GWP Baustoffe'!$H$75,Z18="Filz Fulda Rex 800g",'GWP Baustoffe'!$H$76,Z18="Jute",'GWP Baustoffe'!$H$81,Z18="Hanfvlies 3mm",'GWP Baustoffe'!$H$82,Z18="Texil Sonnenschutz",'GWP Baustoffe'!$H$77,Z18="Kraftpapier 120g",'GWP Baustoffe'!$H$110,Z18="Papiertapete bedr. ",'GWP Baustoffe'!$H$111,Z18="Glasvlies Tapete",'GWP Baustoffe'!$H$112,Z18="Glasvlies_bedr.",'GWP Baustoffe'!$H$113,Z18="Tanztepp. 2mm",'GWP Baustoffe'!$H$70,Z18="Tanztepp. 1,7mm",'GWP Baustoffe'!$H$70/2*1.7,Z18="Tanztepp. 1,2mm",'GWP Baustoffe'!$H$70/2*1.2,Z18="Malervlies",'GWP Baustoffe'!$H$75*0.6,Z18="Bodent. 450g BW",'GWP Baustoffe'!$G$32*0.45,Z18="Tüll 50g BW",'GWP Baustoffe'!$G$32*0.05,Z18="Tüll 50g KF",'GWP Baustoffe'!$G$33*0.05,Z18="Tüll 100g BW",'GWP Baustoffe'!$G$32*0.1,Z18="Tüll 100g KF",'GWP Baustoffe'!$G$33*0.1,Z18="Schl. Ne. 75g BW",'GWP Baustoffe'!$G$32*0.075,Z18="Schl. Ne. 75g KF",'GWP Baustoffe'!$G$33*0.075,Z18="Nessel 300g BW",'GWP Baustoffe'!$G$32*0.3,Z18="Nessel 300g KF",'GWP Baustoffe'!$G$33*0.3,Z18="Shirting 220g BW",'GWP Baustoffe'!$G$32*0.22,Z18="Hori- Ne. 400g BW",'GWP Baustoffe'!$G$32*0.4,Z18="Mollton 300g BW",'GWP Baustoffe'!$G$32*0.3,Z18="Dekomoll. 165g BW",'GWP Baustoffe'!$G$32*0.165,Z18="Velour 350g BW",'GWP Baustoffe'!$G$32*0.35,Z18="Velour 450g BW",'GWP Baustoffe'!$G$32*0.45,Z18="Velour 600g BW",'GWP Baustoffe'!$G$32*0.6,Z18="Glasklarfolie 0,3mm",'GWP Baustoffe'!$H$70*0.15,Z18="Proj.Folie 0,35mm",'GWP Baustoffe'!$H$70*0.175,Z18="Tyvek 2506B",'GWP Baustoffe'!$H$67,Z18="Mollton 200g BW",'GWP Baustoffe'!$G$32*0.2,Z18="Wooleserge 150 B1",'GWP Baustoffe'!$H$120*1,Z18="Forbo Eternal PVC",'GWP Baustoffe'!$H$73,Z18="Kunstrasen 2400g/m²",'GWP Baustoffe'!$H$81,Z18="Teppich 750g/m²",'GWP Baustoffe'!$H$71*0.53,Z18="Teppich 300g/m²",'GWP Baustoffe'!$H$71*0.214)</f>
        <v>0</v>
      </c>
      <c r="AE18" s="131">
        <f t="shared" si="0"/>
        <v>0</v>
      </c>
      <c r="AF18" s="112"/>
      <c r="AG18" s="106" t="s">
        <v>24</v>
      </c>
      <c r="AH18" s="106"/>
      <c r="AI18" s="132">
        <f>_xlfn.IFS(AG18="-",0,AG18="Fassadenfarbe [l]",'GWP Baustoffe'!$H$36,AG18="Disp. Innen [l]",'GWP Baustoffe'!$H$37,AG18="Lacke, H²O [l]",'GWP Baustoffe'!$H$41,AG18="Lacke, löse. [l]",'GWP Baustoffe'!$H$38,AG18="Metalllack, löse. [l]",'GWP Baustoffe'!$H$43,AG18="Parkettlack H²O [l]",'GWP Baustoffe'!$H$43,AG18="Henso Brands. [kg]",'GWP Baustoffe'!$H$39,AG18="Kleber [kg]",'GWP Baustoffe'!$H$40,AG18="PE Schaum [kg]",'GWP Baustoffe'!$G$54,AG18="Gewebefüller [kg]",'GWP Baustoffe'!$H$56,AG18="Silicon [kg]",'GWP Baustoffe'!$H$45,AG18="Kalkfarbe [kg]",'GWP Baustoffe'!$H$44,AG18="GFK",'GWP Baustoffe'!$H$55,AG18="Gipsputz [kg]",'GWP Baustoffe'!$H$57,AG18="Acylfarbe [l]",'GWP Baustoffe'!$H$58,AG18="GFK [kg]",'GWP Baustoffe'!$H$53)</f>
        <v>0</v>
      </c>
      <c r="AJ18" s="133">
        <f t="shared" si="1"/>
        <v>0</v>
      </c>
      <c r="AK18" s="112"/>
      <c r="AL18" s="107" t="s">
        <v>24</v>
      </c>
      <c r="AM18" s="114"/>
      <c r="AN18" s="164">
        <v>0</v>
      </c>
      <c r="AO18" s="176">
        <f>_xlfn.IFS(AL18="-",0,AL18="Papphülsen [kg]",'GWP Baustoffe'!$F$64,AL18="Acrylwanne [kg]",'GWP Baustoffe'!$F$89,AL18="Stahlwanne [m²]",'GWP Baustoffe'!$F$90,AL18="Künst. Zweig, 70cm mit Blatt [Stk]",'GWP Baustoffe'!$F$143,AL18="Styropor 5x50x100cm [Stk]",'GWP Baustoffe'!$F$144,AL18="Styropor 20x50x100cm [Stk]",'GWP Baustoffe'!$F$145,AL18="Styroppor 30x50x100cm [Stk]",'GWP Baustoffe'!$F$146,AL18="Styropdur 3x60x120cm [Stk]",'GWP Baustoffe'!$F$147,AL18="Styropdur 4x60x120cm [Stk]",'GWP Baustoffe'!$F$148,AL18="Styropdur 5x60x120cm [Stk]",'GWP Baustoffe'!$F$149,AL18="Styropdur 12x60x120cm [Stk]",'GWP Baustoffe'!$F$150,AL18="Rohriso. PE  12/15mm x 9mm [m]",'GWP Baustoffe'!$F$151,AL18="Rohriso. PE 18mm x 20mm [m]",'GWP Baustoffe'!$F$152,AL18="Rohriso. PE  22mm x 20mm [m]",'GWP Baustoffe'!$F$153,AL18="Rohriso. PE  28mm x 20mm [m]",'GWP Baustoffe'!$F$154,AL18="Rohriso. PE  60mm x 20mm [m]",'GWP Baustoffe'!$F$155,AL18="Rohriso. PE  114mm x 20mm [m]",'GWP Baustoffe'!$F$156,AL18="Europalette [Stk]",'GWP Baustoffe'!$F$157,AL18="Pulverbeschichten [m²]",'GWP Baustoffe'!$F$172,AL18="Schrauben/Kleint. Satz [Stk]",'GWP Baustoffe'!$F$169,AL18="PVC Rohr [kg]",'GWP Baustoffe'!$F$63,AL18="Stroh/Heu [kg]",'GWP Baustoffe'!$F$60,AL18="fertige Innentür [Stk]",'GWP Baustoffe'!$F$158,AL18="Blähton [kg]",'GWP Baustoffe'!$F$176,AL18="Blähglas [kg]",'GWP Baustoffe'!$F$175,AL18="Perlit 0-3 [kg]",'GWP Baustoffe'!$F$177,AL18="Perlit 0-1 [kg]",'GWP Baustoffe'!$F$178,AL18="Kies 2/32 [kg]",'GWP Baustoffe'!$F$179,AL18="Bimskies [kg]",'GWP Baustoffe'!$F$180,AL18="Korkschrot [kg]",'GWP Baustoffe'!$F$181,AL18="Kalksteinsand tr. [kg]",'GWP Baustoffe'!$F$182,AL18="Sand 0/2 tr. [kg]",'GWP Baustoffe'!$F$183,AL18="Sand 0/2 feucht [kg]",'GWP Baustoffe'!$F$184,AL18="Lehm [m³]",'GWP Baustoffe'!$F$185,AL18="Torf [m³]",'GWP Baustoffe'!$F$186,AL18="Riggips 10mm [m²]",'GWP Baustoffe'!$F$188,AL18="Riggips 12,5mm [m²]",'GWP Baustoffe'!$F$189,AL18="Riggips 15mm [m²]",'GWP Baustoffe'!$F$190,AL18="Riggips 18mm [m²]",'GWP Baustoffe'!$F$191,AL18="Glasbaustein [m³]",'GWP Baustoffe'!$F$193,AL18="Promatec 15mm [m²]",'GWP Baustoffe'!$F$194,AL18="Steinwolle [m³]",'GWP Baustoffe'!$F$195)</f>
        <v>0</v>
      </c>
      <c r="AP18" s="161">
        <f>_xlfn.IFS(AL18="-",0,AL18="Papphülsen [kg]",'GWP Baustoffe'!$H$64,AL18="Acrylwanne [kg]",'GWP Baustoffe'!$H$89,AL18="Stahlwanne [m²]",'GWP Baustoffe'!$H$90,AL18="Künst. Zweig, 70cm mit Blatt [Stk]",'GWP Baustoffe'!$H$143,AL18="Styropor 5x50x100cm [Stk]",'GWP Baustoffe'!$H$144,AL18="Styropor 20x50x100cm [Stk]",'GWP Baustoffe'!$H$145,AL18="Styroppor 30x50x100cm [Stk]",'GWP Baustoffe'!$H$146,AL18="Styropdur 3x60x120cm [Stk]",'GWP Baustoffe'!$H$147,AL18="Styropdur 4x60x120cm [Stk]",'GWP Baustoffe'!$H$148,AL18="Styropdur 5x60x120cm [Stk]",'GWP Baustoffe'!$H$149,AL18="Styropdur 12x60x120cm [Stk]",'GWP Baustoffe'!$H$150,AL18="Rohriso. PE  12/15mm x 9mm [m]",'GWP Baustoffe'!$H$151,AL18="Rohriso. PE 18mm x 20mm [m]",'GWP Baustoffe'!$H$152,AL18="Rohriso. PE  22mm x 20mm [m]",'GWP Baustoffe'!$H$153,AL18="Rohriso. PE  28mm x 20mm [m]",'GWP Baustoffe'!$H$154,AL18="Rohriso. PE  60mm x 20mm [m]",'GWP Baustoffe'!$H$155,AL18="Rohriso. PE  114mm x 20mm [m]",'GWP Baustoffe'!$H$156,AL18="Europalette [Stk]",'GWP Baustoffe'!$H$157,AL18="Pulverbeschichten [m²]",'GWP Baustoffe'!$H$172,AL18="Schrauben/Kleint. Satz [Stk]",'GWP Baustoffe'!$H$169,AL18="PVC Rohr [kg]",'GWP Baustoffe'!$H$63,AL18="Stroh/Heu [kg]",'GWP Baustoffe'!$H$60,AL18="fertige Innentür [Stk]",'GWP Baustoffe'!$H$158,AL18="Blähton [kg]",'GWP Baustoffe'!$H$176,AL18="Blähglas [kg]",'GWP Baustoffe'!$H$175,AL18="Perlit 0-3 [kg]",'GWP Baustoffe'!$H$177,AL18="Perlit 0-1 [kg]",'GWP Baustoffe'!$H$178,AL18="Kies 2/32 [kg]",'GWP Baustoffe'!$H$179,AL18="Bimskies [kg]",'GWP Baustoffe'!$H$180,AL18="Korkschrot [kg]",'GWP Baustoffe'!$H$181,AL18="Kalksteinsand tr. [kg]",'GWP Baustoffe'!$H$182,AL18="Sand 0/2 tr. [kg]",'GWP Baustoffe'!$H$183,AL18="Sand 0/2 feucht [kg]",'GWP Baustoffe'!$H$184,AL18="Lehm [m³]",'GWP Baustoffe'!$H$185,AL18="Torf [m³]",'GWP Baustoffe'!$H$186,AL18="Riggips 10mm [m²]",'GWP Baustoffe'!$H$188,AL18="Riggips 12,5mm [m²]",'GWP Baustoffe'!$H$189,AL18="Riggips 15mm [m²]",'GWP Baustoffe'!$H$190,AL18="Riggips 18mm [m²]",'GWP Baustoffe'!$H$191,AL18="Glasbaustein [m³]",'GWP Baustoffe'!$H$193,AL18="Promatec 15mm [m²]",'GWP Baustoffe'!$H$194,AL18="Steinwolle [m³]",'GWP Baustoffe'!$H$195)</f>
        <v>0</v>
      </c>
      <c r="AQ18" s="131">
        <f t="shared" si="2"/>
        <v>0</v>
      </c>
      <c r="AR18" s="105"/>
      <c r="AS18" s="105"/>
      <c r="AT18" s="105"/>
      <c r="AU18" s="105"/>
      <c r="AV18" s="105"/>
      <c r="AW18" s="105"/>
    </row>
    <row r="19" spans="1:49" s="49" customFormat="1" ht="21" customHeight="1" x14ac:dyDescent="0.3">
      <c r="A19" s="112"/>
      <c r="B19" s="106" t="s">
        <v>24</v>
      </c>
      <c r="C19" s="114"/>
      <c r="D19" s="164">
        <v>90</v>
      </c>
      <c r="E19" s="161">
        <f>_xlfn.IFS(B19="-",0,B19="Profil",'GWP Baustoffe'!$F$7,B19="Blech",'GWP Baustoffe'!$F$8,B19="Edel Blech",'GWP Baustoffe'!$F$47,B19="verz. Blech",'GWP Baustoffe'!F$49)</f>
        <v>0</v>
      </c>
      <c r="F19" s="129">
        <f>_xlfn.IFS(B19="-",0,B19="Profil",'GWP Baustoffe'!$H$7,B19="Blech",'GWP Baustoffe'!$H$8,B19="Edel Blech",'GWP Baustoffe'!$H$47,B19="verz. Blech",'GWP Baustoffe'!$H$49)</f>
        <v>0</v>
      </c>
      <c r="G19" s="131">
        <f t="shared" si="3"/>
        <v>0</v>
      </c>
      <c r="H19" s="112"/>
      <c r="I19" s="106" t="s">
        <v>24</v>
      </c>
      <c r="J19" s="158"/>
      <c r="K19" s="164">
        <v>90</v>
      </c>
      <c r="L19" s="161">
        <f>_xlfn.IFS(I19="-",0,I19="Al Profil",'GWP Baustoffe'!$F$9,I19="Al Blech",'GWP Baustoffe'!$F$10,I19="Cu Blech",0)</f>
        <v>0</v>
      </c>
      <c r="M19" s="129">
        <f>_xlfn.IFS(I19="-",0,I19="Al Profil",'GWP Baustoffe'!$H$9,I19="Al Blech",'GWP Baustoffe'!$H$10,I19="Cu Blech",'GWP Baustoffe'!$H$48)</f>
        <v>0</v>
      </c>
      <c r="N19" s="131">
        <f t="shared" si="4"/>
        <v>0</v>
      </c>
      <c r="O19" s="112"/>
      <c r="P19" s="106" t="s">
        <v>24</v>
      </c>
      <c r="Q19" s="107"/>
      <c r="R19" s="106"/>
      <c r="S19" s="107"/>
      <c r="T19" s="114"/>
      <c r="U19" s="164">
        <v>10</v>
      </c>
      <c r="V19" s="162">
        <f>_xlfn.IFS(P19="-",0,P19="Latten",'GWP Baustoffe'!$F$13,P19="Latten zert.",'GWP Baustoffe'!$F$13,P19="KVH",'GWP Baustoffe'!$F$14,P19="Hobelware",'GWP Baustoffe'!$F$15,P19="Hobelware zert.",'GWP Baustoffe'!$F$15,P19="Sperrholz",'GWP Baustoffe'!$F$16,P19="Sperrholz zert.",'GWP Baustoffe'!$F$16,P19="Fi 3-Schicht",'GWP Baustoffe'!$F$17,P19="Fi 3-Schicht zert.",'GWP Baustoffe'!$F$17,P19="Gabun Tipla",'GWP Baustoffe'!$F$18,P19="MDF",'GWP Baustoffe'!$F$19,P19="MDF be.",'GWP Baustoffe'!$F$20,P19="HDF",'GWP Baustoffe'!$F$21,P19="Spanplatte",'GWP Baustoffe'!$F$22,P19="Spanplatte, be.",'GWP Baustoffe'!$F$23,P19="Laubschnittholz",'GWP Baustoffe'!$F$24,P19="OSB",'GWP Baustoffe'!$F$25,P19="Steico LVL",'GWP Baustoffe'!$F$26,P19="Gabun Sperr.",'GWP Baustoffe'!$F$27,P19="Birke Multi",'GWP Baustoffe'!$F$28,P19="Birke Multi zert.",'GWP Baustoffe'!$F$28,P19="HPL 0,8mm",'GWP Baustoffe'!$F$29*1250,P19="Polystyrol (XPS)",'GWP Baustoffe'!$F$87)</f>
        <v>0</v>
      </c>
      <c r="W19" s="129">
        <f>_xlfn.IFS(P19="-",0,P19="Latten",'GWP Baustoffe'!$H$13,P19="Latten zert.",'GWP Baustoffe'!$I$13,P19="KVH",'GWP Baustoffe'!$H$14,P19="Hobelware",'GWP Baustoffe'!$H$15,P19="Hobelware zert.",'GWP Baustoffe'!$I$15,P19="Sperrholz",'GWP Baustoffe'!$H$16,P19="Sperrholz zert.",'GWP Baustoffe'!$I$16,P19="Fi 3-Schicht",'GWP Baustoffe'!$H$17,P19="Fi 3-Schicht zert.",'GWP Baustoffe'!$I$17,P19="Gabun Tipla",'GWP Baustoffe'!$H$18,P19="MDF",'GWP Baustoffe'!$H$19,P19="MDF be.",'GWP Baustoffe'!$H$20,P19="HDF",'GWP Baustoffe'!$H$21,P19="Spanplatte",'GWP Baustoffe'!$H$22,P19="Spanplatte, be.",'GWP Baustoffe'!$H$23,P19="Laubschnittholz",'GWP Baustoffe'!$H$24,P19="OSB",'GWP Baustoffe'!$H$25,P19="Steico LVL",'GWP Baustoffe'!$H$26,P19="Gabun Sperr.",'GWP Baustoffe'!$H$27,P19="Birke Multi",'GWP Baustoffe'!$H$28,P19="Birke Multi zert.",'GWP Baustoffe'!$I$28,P19="HPL 0,8mm",'GWP Baustoffe'!$H$29*1250,P19="Polystyrol (XPS)",'GWP Baustoffe'!$H$87)</f>
        <v>0</v>
      </c>
      <c r="X19" s="131">
        <f t="shared" si="5"/>
        <v>0</v>
      </c>
      <c r="Y19" s="113"/>
      <c r="Z19" s="107" t="s">
        <v>24</v>
      </c>
      <c r="AA19" s="114"/>
      <c r="AB19" s="164">
        <v>0</v>
      </c>
      <c r="AC19" s="189">
        <f>_xlfn.IFS(Z19="-",0,Z19="Schaumstoff_5cm",'GWP Baustoffe'!$F$34*1.5,Z19="PE_Noppenfolie",'GWP Baustoffe'!$F$80,Z19="PE_Folie 100my",'GWP Baustoffe'!$F$78,Z19="PE_Folie 1mm",'GWP Baustoffe'!$F$79,Z19="Linoleum allg",'GWP Baustoffe'!$F$68,Z19="Linoleum Forbo",'GWP Baustoffe'!$F$69,Z19="PVC 2mm",'GWP Baustoffe'!$F$70,Z19="Teppich 1400g/m²",'GWP Baustoffe'!$F$71,Z19="Laminat",'GWP Baustoffe'!$F$72,Z19="Natursteinfliesen",'GWP Baustoffe'!$F$73,Z19="keramische Fliesen",'GWP Baustoffe'!$F$74,Z19="Filz 3mm (400g)",'GWP Baustoffe'!$F$75,Z19="Filz Fulda Rex 800g",'GWP Baustoffe'!$F$76,Z19="Hanfvlies 3mm",'GWP Baustoffe'!$F$82,Z19="Texil Sonnenschutz",'GWP Baustoffe'!$F$77,Z19="Kraftpapier 120g",'GWP Baustoffe'!$F$110,Z19="Papiertapete bedr. ",'GWP Baustoffe'!$F$111,Z19="Glasvlies Tapete",'GWP Baustoffe'!$F$112,Z19="Glasvlies_bedr.",'GWP Baustoffe'!$F$113,Z19="Tanztepp. 2mm",'GWP Baustoffe'!$F$70,Z19="Tanztepp. 1,7mm",'GWP Baustoffe'!$F$70/2*1.7,Z19="Tanztepp. 1,2mm",'GWP Baustoffe'!$F$70/2*1.2,Z19="Malervlies",'GWP Baustoffe'!$F$75*0.6,Z19="Bodent. 450g BW",'GWP Baustoffe'!$F$32*0.5,Z19="Tüll 50g BW",'GWP Baustoffe'!$F$32*0.05,Z19="Tüll 50g KF",'GWP Baustoffe'!$F$33*0.05,Z19="Tüll 100g BW",'GWP Baustoffe'!$F$32*0.1,Z19="Tüll 100g KF",'GWP Baustoffe'!$F$33*0.1,Z19="Schl. Ne. 75g BW",'GWP Baustoffe'!$F$32*0.075,Z19="Schl. Ne. 75g KF",'GWP Baustoffe'!$F$33*0.075,Z19="Nessel 300g BW",'GWP Baustoffe'!$F$32*0.3,Z19="Nessel 300g KF",'GWP Baustoffe'!$F$33*0.3,Z19="Shirting 220g BW",'GWP Baustoffe'!$F$32*0.22,Z19="Hori- Ne. 400g BW",'GWP Baustoffe'!$F$32*0.4,Z19="Mollton 300g BW",'GWP Baustoffe'!$F$32*0.3,Z19="Dekomoll. 165g BW",'GWP Baustoffe'!$F$32*0.165,Z19="Velour 350g BW",'GWP Baustoffe'!$F$32*0.35,Z19="Velour 450g BW",'GWP Baustoffe'!$F$32*0.45,Z19="Velour 600g BW",'GWP Baustoffe'!$F$32*0.6,Z19="Glasklarfolie 0,3mm",'GWP Baustoffe'!$F$70*0.15,Z19="Proj.Folie 0,35mm",'GWP Baustoffe'!$F$70*0.175,Z19="Tyvek 2506B",'GWP Baustoffe'!$F$67,Z19="Mollton 200g BW",'GWP Baustoffe'!$F44*0.2,Z19="Wooleserge 150 B1",'GWP Baustoffe'!$F$120*1,Z19="Forbo Eternal PVC",'GWP Baustoffe'!$F$73,Z19="Kunstrasen 2400g/m²",'GWP Baustoffe'!$F$81,Z19="Teppich 750g/m²",'GWP Baustoffe'!$F$71*0.53,Z19="Teppich 300g/m²",'GWP Baustoffe'!$F$71*0.214)</f>
        <v>0</v>
      </c>
      <c r="AD19" s="161">
        <f>_xlfn.IFS(Z19="-",0,Z19="Schaumstoff_5cm",'GWP Baustoffe'!$H$34*1.5,Z19="PE_Noppenfolie",'GWP Baustoffe'!$H$80,Z19="PE_Folie 100my",'GWP Baustoffe'!$H$78,Z19="PE_Folie 1mm",'GWP Baustoffe'!$H$79,Z19="Linoleum allg",'GWP Baustoffe'!$H$68,Z19="Linoleum Forbo",'GWP Baustoffe'!$H$69,Z19="PVC 2mm",'GWP Baustoffe'!$H$70,Z19="Teppich 1400g/m²",'GWP Baustoffe'!$H$71,Z19="Laminat",'GWP Baustoffe'!$H$72,Z19="Natursteinfliesen",'GWP Baustoffe'!$H$73,Z19="keramische Fliesen",'GWP Baustoffe'!$H$74,Z19="Filz 3mm (400g)",'GWP Baustoffe'!$H$75,Z19="Filz Fulda Rex 800g",'GWP Baustoffe'!$H$76,Z19="Jute",'GWP Baustoffe'!$H$81,Z19="Hanfvlies 3mm",'GWP Baustoffe'!$H$82,Z19="Texil Sonnenschutz",'GWP Baustoffe'!$H$77,Z19="Kraftpapier 120g",'GWP Baustoffe'!$H$110,Z19="Papiertapete bedr. ",'GWP Baustoffe'!$H$111,Z19="Glasvlies Tapete",'GWP Baustoffe'!$H$112,Z19="Glasvlies_bedr.",'GWP Baustoffe'!$H$113,Z19="Tanztepp. 2mm",'GWP Baustoffe'!$H$70,Z19="Tanztepp. 1,7mm",'GWP Baustoffe'!$H$70/2*1.7,Z19="Tanztepp. 1,2mm",'GWP Baustoffe'!$H$70/2*1.2,Z19="Malervlies",'GWP Baustoffe'!$H$75*0.6,Z19="Bodent. 450g BW",'GWP Baustoffe'!$G$32*0.45,Z19="Tüll 50g BW",'GWP Baustoffe'!$G$32*0.05,Z19="Tüll 50g KF",'GWP Baustoffe'!$G$33*0.05,Z19="Tüll 100g BW",'GWP Baustoffe'!$G$32*0.1,Z19="Tüll 100g KF",'GWP Baustoffe'!$G$33*0.1,Z19="Schl. Ne. 75g BW",'GWP Baustoffe'!$G$32*0.075,Z19="Schl. Ne. 75g KF",'GWP Baustoffe'!$G$33*0.075,Z19="Nessel 300g BW",'GWP Baustoffe'!$G$32*0.3,Z19="Nessel 300g KF",'GWP Baustoffe'!$G$33*0.3,Z19="Shirting 220g BW",'GWP Baustoffe'!$G$32*0.22,Z19="Hori- Ne. 400g BW",'GWP Baustoffe'!$G$32*0.4,Z19="Mollton 300g BW",'GWP Baustoffe'!$G$32*0.3,Z19="Dekomoll. 165g BW",'GWP Baustoffe'!$G$32*0.165,Z19="Velour 350g BW",'GWP Baustoffe'!$G$32*0.35,Z19="Velour 450g BW",'GWP Baustoffe'!$G$32*0.45,Z19="Velour 600g BW",'GWP Baustoffe'!$G$32*0.6,Z19="Glasklarfolie 0,3mm",'GWP Baustoffe'!$H$70*0.15,Z19="Proj.Folie 0,35mm",'GWP Baustoffe'!$H$70*0.175,Z19="Tyvek 2506B",'GWP Baustoffe'!$H$67,Z19="Mollton 200g BW",'GWP Baustoffe'!$G$32*0.2,Z19="Wooleserge 150 B1",'GWP Baustoffe'!$H$120*1,Z19="Forbo Eternal PVC",'GWP Baustoffe'!$H$73,Z19="Kunstrasen 2400g/m²",'GWP Baustoffe'!$H$81,Z19="Teppich 750g/m²",'GWP Baustoffe'!$H$71*0.53,Z19="Teppich 300g/m²",'GWP Baustoffe'!$H$71*0.214)</f>
        <v>0</v>
      </c>
      <c r="AE19" s="131">
        <f t="shared" si="0"/>
        <v>0</v>
      </c>
      <c r="AF19" s="112"/>
      <c r="AG19" s="106" t="s">
        <v>24</v>
      </c>
      <c r="AH19" s="106"/>
      <c r="AI19" s="132">
        <f>_xlfn.IFS(AG19="-",0,AG19="Fassadenfarbe [l]",'GWP Baustoffe'!$H$36,AG19="Disp. Innen [l]",'GWP Baustoffe'!$H$37,AG19="Lacke, H²O [l]",'GWP Baustoffe'!$H$41,AG19="Lacke, löse. [l]",'GWP Baustoffe'!$H$38,AG19="Metalllack, löse. [l]",'GWP Baustoffe'!$H$43,AG19="Parkettlack H²O [l]",'GWP Baustoffe'!$H$43,AG19="Henso Brands. [kg]",'GWP Baustoffe'!$H$39,AG19="Kleber [kg]",'GWP Baustoffe'!$H$40,AG19="PE Schaum [kg]",'GWP Baustoffe'!$G$54,AG19="Gewebefüller [kg]",'GWP Baustoffe'!$H$56,AG19="Silicon [kg]",'GWP Baustoffe'!$H$45,AG19="Kalkfarbe [kg]",'GWP Baustoffe'!$H$44,AG19="GFK",'GWP Baustoffe'!$H$55,AG19="Gipsputz [kg]",'GWP Baustoffe'!$H$57,AG19="Acylfarbe [l]",'GWP Baustoffe'!$H$58,AG19="GFK [kg]",'GWP Baustoffe'!$H$53)</f>
        <v>0</v>
      </c>
      <c r="AJ19" s="133">
        <f t="shared" si="1"/>
        <v>0</v>
      </c>
      <c r="AK19" s="112"/>
      <c r="AL19" s="107" t="s">
        <v>24</v>
      </c>
      <c r="AM19" s="114"/>
      <c r="AN19" s="164">
        <v>0</v>
      </c>
      <c r="AO19" s="176">
        <f>_xlfn.IFS(AL19="-",0,AL19="Papphülsen [kg]",'GWP Baustoffe'!$F$64,AL19="Acrylwanne [kg]",'GWP Baustoffe'!$F$89,AL19="Stahlwanne [m²]",'GWP Baustoffe'!$F$90,AL19="Künst. Zweig, 70cm mit Blatt [Stk]",'GWP Baustoffe'!$F$143,AL19="Styropor 5x50x100cm [Stk]",'GWP Baustoffe'!$F$144,AL19="Styropor 20x50x100cm [Stk]",'GWP Baustoffe'!$F$145,AL19="Styroppor 30x50x100cm [Stk]",'GWP Baustoffe'!$F$146,AL19="Styropdur 3x60x120cm [Stk]",'GWP Baustoffe'!$F$147,AL19="Styropdur 4x60x120cm [Stk]",'GWP Baustoffe'!$F$148,AL19="Styropdur 5x60x120cm [Stk]",'GWP Baustoffe'!$F$149,AL19="Styropdur 12x60x120cm [Stk]",'GWP Baustoffe'!$F$150,AL19="Rohriso. PE  12/15mm x 9mm [m]",'GWP Baustoffe'!$F$151,AL19="Rohriso. PE 18mm x 20mm [m]",'GWP Baustoffe'!$F$152,AL19="Rohriso. PE  22mm x 20mm [m]",'GWP Baustoffe'!$F$153,AL19="Rohriso. PE  28mm x 20mm [m]",'GWP Baustoffe'!$F$154,AL19="Rohriso. PE  60mm x 20mm [m]",'GWP Baustoffe'!$F$155,AL19="Rohriso. PE  114mm x 20mm [m]",'GWP Baustoffe'!$F$156,AL19="Europalette [Stk]",'GWP Baustoffe'!$F$157,AL19="Pulverbeschichten [m²]",'GWP Baustoffe'!$F$172,AL19="Schrauben/Kleint. Satz [Stk]",'GWP Baustoffe'!$F$169,AL19="PVC Rohr [kg]",'GWP Baustoffe'!$F$63,AL19="Stroh/Heu [kg]",'GWP Baustoffe'!$F$60,AL19="fertige Innentür [Stk]",'GWP Baustoffe'!$F$158,AL19="Blähton [kg]",'GWP Baustoffe'!$F$176,AL19="Blähglas [kg]",'GWP Baustoffe'!$F$175,AL19="Perlit 0-3 [kg]",'GWP Baustoffe'!$F$177,AL19="Perlit 0-1 [kg]",'GWP Baustoffe'!$F$178,AL19="Kies 2/32 [kg]",'GWP Baustoffe'!$F$179,AL19="Bimskies [kg]",'GWP Baustoffe'!$F$180,AL19="Korkschrot [kg]",'GWP Baustoffe'!$F$181,AL19="Kalksteinsand tr. [kg]",'GWP Baustoffe'!$F$182,AL19="Sand 0/2 tr. [kg]",'GWP Baustoffe'!$F$183,AL19="Sand 0/2 feucht [kg]",'GWP Baustoffe'!$F$184,AL19="Lehm [m³]",'GWP Baustoffe'!$F$185,AL19="Torf [m³]",'GWP Baustoffe'!$F$186,AL19="Riggips 10mm [m²]",'GWP Baustoffe'!$F$188,AL19="Riggips 12,5mm [m²]",'GWP Baustoffe'!$F$189,AL19="Riggips 15mm [m²]",'GWP Baustoffe'!$F$190,AL19="Riggips 18mm [m²]",'GWP Baustoffe'!$F$191,AL19="Glasbaustein [m³]",'GWP Baustoffe'!$F$193,AL19="Promatec 15mm [m²]",'GWP Baustoffe'!$F$194,AL19="Steinwolle [m³]",'GWP Baustoffe'!$F$195)</f>
        <v>0</v>
      </c>
      <c r="AP19" s="161">
        <f>_xlfn.IFS(AL19="-",0,AL19="Papphülsen [kg]",'GWP Baustoffe'!$H$64,AL19="Acrylwanne [kg]",'GWP Baustoffe'!$H$89,AL19="Stahlwanne [m²]",'GWP Baustoffe'!$H$90,AL19="Künst. Zweig, 70cm mit Blatt [Stk]",'GWP Baustoffe'!$H$143,AL19="Styropor 5x50x100cm [Stk]",'GWP Baustoffe'!$H$144,AL19="Styropor 20x50x100cm [Stk]",'GWP Baustoffe'!$H$145,AL19="Styroppor 30x50x100cm [Stk]",'GWP Baustoffe'!$H$146,AL19="Styropdur 3x60x120cm [Stk]",'GWP Baustoffe'!$H$147,AL19="Styropdur 4x60x120cm [Stk]",'GWP Baustoffe'!$H$148,AL19="Styropdur 5x60x120cm [Stk]",'GWP Baustoffe'!$H$149,AL19="Styropdur 12x60x120cm [Stk]",'GWP Baustoffe'!$H$150,AL19="Rohriso. PE  12/15mm x 9mm [m]",'GWP Baustoffe'!$H$151,AL19="Rohriso. PE 18mm x 20mm [m]",'GWP Baustoffe'!$H$152,AL19="Rohriso. PE  22mm x 20mm [m]",'GWP Baustoffe'!$H$153,AL19="Rohriso. PE  28mm x 20mm [m]",'GWP Baustoffe'!$H$154,AL19="Rohriso. PE  60mm x 20mm [m]",'GWP Baustoffe'!$H$155,AL19="Rohriso. PE  114mm x 20mm [m]",'GWP Baustoffe'!$H$156,AL19="Europalette [Stk]",'GWP Baustoffe'!$H$157,AL19="Pulverbeschichten [m²]",'GWP Baustoffe'!$H$172,AL19="Schrauben/Kleint. Satz [Stk]",'GWP Baustoffe'!$H$169,AL19="PVC Rohr [kg]",'GWP Baustoffe'!$H$63,AL19="Stroh/Heu [kg]",'GWP Baustoffe'!$H$60,AL19="fertige Innentür [Stk]",'GWP Baustoffe'!$H$158,AL19="Blähton [kg]",'GWP Baustoffe'!$H$176,AL19="Blähglas [kg]",'GWP Baustoffe'!$H$175,AL19="Perlit 0-3 [kg]",'GWP Baustoffe'!$H$177,AL19="Perlit 0-1 [kg]",'GWP Baustoffe'!$H$178,AL19="Kies 2/32 [kg]",'GWP Baustoffe'!$H$179,AL19="Bimskies [kg]",'GWP Baustoffe'!$H$180,AL19="Korkschrot [kg]",'GWP Baustoffe'!$H$181,AL19="Kalksteinsand tr. [kg]",'GWP Baustoffe'!$H$182,AL19="Sand 0/2 tr. [kg]",'GWP Baustoffe'!$H$183,AL19="Sand 0/2 feucht [kg]",'GWP Baustoffe'!$H$184,AL19="Lehm [m³]",'GWP Baustoffe'!$H$185,AL19="Torf [m³]",'GWP Baustoffe'!$H$186,AL19="Riggips 10mm [m²]",'GWP Baustoffe'!$H$188,AL19="Riggips 12,5mm [m²]",'GWP Baustoffe'!$H$189,AL19="Riggips 15mm [m²]",'GWP Baustoffe'!$H$190,AL19="Riggips 18mm [m²]",'GWP Baustoffe'!$H$191,AL19="Glasbaustein [m³]",'GWP Baustoffe'!$H$193,AL19="Promatec 15mm [m²]",'GWP Baustoffe'!$H$194,AL19="Steinwolle [m³]",'GWP Baustoffe'!$H$195)</f>
        <v>0</v>
      </c>
      <c r="AQ19" s="131">
        <f t="shared" si="2"/>
        <v>0</v>
      </c>
      <c r="AR19" s="105"/>
      <c r="AS19" s="105"/>
      <c r="AT19" s="105"/>
      <c r="AU19" s="105"/>
      <c r="AV19" s="105"/>
      <c r="AW19" s="105"/>
    </row>
    <row r="20" spans="1:49" s="49" customFormat="1" ht="21" customHeight="1" x14ac:dyDescent="0.3">
      <c r="A20" s="112"/>
      <c r="B20" s="106" t="s">
        <v>24</v>
      </c>
      <c r="C20" s="114"/>
      <c r="D20" s="164">
        <v>90</v>
      </c>
      <c r="E20" s="161">
        <f>_xlfn.IFS(B20="-",0,B20="Profil",'GWP Baustoffe'!$F$7,B20="Blech",'GWP Baustoffe'!$F$8,B20="Edel Blech",'GWP Baustoffe'!$F$47,B20="verz. Blech",'GWP Baustoffe'!F$49)</f>
        <v>0</v>
      </c>
      <c r="F20" s="129">
        <f>_xlfn.IFS(B20="-",0,B20="Profil",'GWP Baustoffe'!$H$7,B20="Blech",'GWP Baustoffe'!$H$8,B20="Edel Blech",'GWP Baustoffe'!$H$47,B20="verz. Blech",'GWP Baustoffe'!$H$49)</f>
        <v>0</v>
      </c>
      <c r="G20" s="131">
        <f t="shared" si="3"/>
        <v>0</v>
      </c>
      <c r="H20" s="112"/>
      <c r="I20" s="106" t="s">
        <v>24</v>
      </c>
      <c r="J20" s="158"/>
      <c r="K20" s="164">
        <v>90</v>
      </c>
      <c r="L20" s="161">
        <f>_xlfn.IFS(I20="-",0,I20="Al Profil",'GWP Baustoffe'!$F$9,I20="Al Blech",'GWP Baustoffe'!$F$10,I20="Cu Blech",0)</f>
        <v>0</v>
      </c>
      <c r="M20" s="129">
        <f>_xlfn.IFS(I20="-",0,I20="Al Profil",'GWP Baustoffe'!$H$9,I20="Al Blech",'GWP Baustoffe'!$H$10,I20="Cu Blech",'GWP Baustoffe'!$H$48)</f>
        <v>0</v>
      </c>
      <c r="N20" s="131">
        <f t="shared" si="4"/>
        <v>0</v>
      </c>
      <c r="O20" s="112"/>
      <c r="P20" s="106" t="s">
        <v>24</v>
      </c>
      <c r="Q20" s="107"/>
      <c r="R20" s="106"/>
      <c r="S20" s="107"/>
      <c r="T20" s="114"/>
      <c r="U20" s="164">
        <v>10</v>
      </c>
      <c r="V20" s="162">
        <f>_xlfn.IFS(P20="-",0,P20="Latten",'GWP Baustoffe'!$F$13,P20="Latten zert.",'GWP Baustoffe'!$F$13,P20="KVH",'GWP Baustoffe'!$F$14,P20="Hobelware",'GWP Baustoffe'!$F$15,P20="Hobelware zert.",'GWP Baustoffe'!$F$15,P20="Sperrholz",'GWP Baustoffe'!$F$16,P20="Sperrholz zert.",'GWP Baustoffe'!$F$16,P20="Fi 3-Schicht",'GWP Baustoffe'!$F$17,P20="Fi 3-Schicht zert.",'GWP Baustoffe'!$F$17,P20="Gabun Tipla",'GWP Baustoffe'!$F$18,P20="MDF",'GWP Baustoffe'!$F$19,P20="MDF be.",'GWP Baustoffe'!$F$20,P20="HDF",'GWP Baustoffe'!$F$21,P20="Spanplatte",'GWP Baustoffe'!$F$22,P20="Spanplatte, be.",'GWP Baustoffe'!$F$23,P20="Laubschnittholz",'GWP Baustoffe'!$F$24,P20="OSB",'GWP Baustoffe'!$F$25,P20="Steico LVL",'GWP Baustoffe'!$F$26,P20="Gabun Sperr.",'GWP Baustoffe'!$F$27,P20="Birke Multi",'GWP Baustoffe'!$F$28,P20="Birke Multi zert.",'GWP Baustoffe'!$F$28,P20="HPL 0,8mm",'GWP Baustoffe'!$F$29*1250,P20="Polystyrol (XPS)",'GWP Baustoffe'!$F$87)</f>
        <v>0</v>
      </c>
      <c r="W20" s="129">
        <f>_xlfn.IFS(P20="-",0,P20="Latten",'GWP Baustoffe'!$H$13,P20="Latten zert.",'GWP Baustoffe'!$I$13,P20="KVH",'GWP Baustoffe'!$H$14,P20="Hobelware",'GWP Baustoffe'!$H$15,P20="Hobelware zert.",'GWP Baustoffe'!$I$15,P20="Sperrholz",'GWP Baustoffe'!$H$16,P20="Sperrholz zert.",'GWP Baustoffe'!$I$16,P20="Fi 3-Schicht",'GWP Baustoffe'!$H$17,P20="Fi 3-Schicht zert.",'GWP Baustoffe'!$I$17,P20="Gabun Tipla",'GWP Baustoffe'!$H$18,P20="MDF",'GWP Baustoffe'!$H$19,P20="MDF be.",'GWP Baustoffe'!$H$20,P20="HDF",'GWP Baustoffe'!$H$21,P20="Spanplatte",'GWP Baustoffe'!$H$22,P20="Spanplatte, be.",'GWP Baustoffe'!$H$23,P20="Laubschnittholz",'GWP Baustoffe'!$H$24,P20="OSB",'GWP Baustoffe'!$H$25,P20="Steico LVL",'GWP Baustoffe'!$H$26,P20="Gabun Sperr.",'GWP Baustoffe'!$H$27,P20="Birke Multi",'GWP Baustoffe'!$H$28,P20="Birke Multi zert.",'GWP Baustoffe'!$I$28,P20="HPL 0,8mm",'GWP Baustoffe'!$H$29*1250,P20="Polystyrol (XPS)",'GWP Baustoffe'!$H$87)</f>
        <v>0</v>
      </c>
      <c r="X20" s="131">
        <f t="shared" si="5"/>
        <v>0</v>
      </c>
      <c r="Y20" s="113"/>
      <c r="Z20" s="107" t="s">
        <v>24</v>
      </c>
      <c r="AA20" s="114"/>
      <c r="AB20" s="164">
        <v>0</v>
      </c>
      <c r="AC20" s="189">
        <f>_xlfn.IFS(Z20="-",0,Z20="Schaumstoff_5cm",'GWP Baustoffe'!$F$34*1.5,Z20="PE_Noppenfolie",'GWP Baustoffe'!$F$80,Z20="PE_Folie 100my",'GWP Baustoffe'!$F$78,Z20="PE_Folie 1mm",'GWP Baustoffe'!$F$79,Z20="Linoleum allg",'GWP Baustoffe'!$F$68,Z20="Linoleum Forbo",'GWP Baustoffe'!$F$69,Z20="PVC 2mm",'GWP Baustoffe'!$F$70,Z20="Teppich 1400g/m²",'GWP Baustoffe'!$F$71,Z20="Laminat",'GWP Baustoffe'!$F$72,Z20="Natursteinfliesen",'GWP Baustoffe'!$F$73,Z20="keramische Fliesen",'GWP Baustoffe'!$F$74,Z20="Filz 3mm (400g)",'GWP Baustoffe'!$F$75,Z20="Filz Fulda Rex 800g",'GWP Baustoffe'!$F$76,Z20="Hanfvlies 3mm",'GWP Baustoffe'!$F$82,Z20="Texil Sonnenschutz",'GWP Baustoffe'!$F$77,Z20="Kraftpapier 120g",'GWP Baustoffe'!$F$110,Z20="Papiertapete bedr. ",'GWP Baustoffe'!$F$111,Z20="Glasvlies Tapete",'GWP Baustoffe'!$F$112,Z20="Glasvlies_bedr.",'GWP Baustoffe'!$F$113,Z20="Tanztepp. 2mm",'GWP Baustoffe'!$F$70,Z20="Tanztepp. 1,7mm",'GWP Baustoffe'!$F$70/2*1.7,Z20="Tanztepp. 1,2mm",'GWP Baustoffe'!$F$70/2*1.2,Z20="Malervlies",'GWP Baustoffe'!$F$75*0.6,Z20="Bodent. 450g BW",'GWP Baustoffe'!$F$32*0.5,Z20="Tüll 50g BW",'GWP Baustoffe'!$F$32*0.05,Z20="Tüll 50g KF",'GWP Baustoffe'!$F$33*0.05,Z20="Tüll 100g BW",'GWP Baustoffe'!$F$32*0.1,Z20="Tüll 100g KF",'GWP Baustoffe'!$F$33*0.1,Z20="Schl. Ne. 75g BW",'GWP Baustoffe'!$F$32*0.075,Z20="Schl. Ne. 75g KF",'GWP Baustoffe'!$F$33*0.075,Z20="Nessel 300g BW",'GWP Baustoffe'!$F$32*0.3,Z20="Nessel 300g KF",'GWP Baustoffe'!$F$33*0.3,Z20="Shirting 220g BW",'GWP Baustoffe'!$F$32*0.22,Z20="Hori- Ne. 400g BW",'GWP Baustoffe'!$F$32*0.4,Z20="Mollton 300g BW",'GWP Baustoffe'!$F$32*0.3,Z20="Dekomoll. 165g BW",'GWP Baustoffe'!$F$32*0.165,Z20="Velour 350g BW",'GWP Baustoffe'!$F$32*0.35,Z20="Velour 450g BW",'GWP Baustoffe'!$F$32*0.45,Z20="Velour 600g BW",'GWP Baustoffe'!$F$32*0.6,Z20="Glasklarfolie 0,3mm",'GWP Baustoffe'!$F$70*0.15,Z20="Proj.Folie 0,35mm",'GWP Baustoffe'!$F$70*0.175,Z20="Tyvek 2506B",'GWP Baustoffe'!$F$67,Z20="Mollton 200g BW",'GWP Baustoffe'!$F45*0.2,Z20="Wooleserge 150 B1",'GWP Baustoffe'!$F$120*1,Z20="Forbo Eternal PVC",'GWP Baustoffe'!$F$73,Z20="Kunstrasen 2400g/m²",'GWP Baustoffe'!$F$81,Z20="Teppich 750g/m²",'GWP Baustoffe'!$F$71*0.53,Z20="Teppich 300g/m²",'GWP Baustoffe'!$F$71*0.214)</f>
        <v>0</v>
      </c>
      <c r="AD20" s="161">
        <f>_xlfn.IFS(Z20="-",0,Z20="Schaumstoff_5cm",'GWP Baustoffe'!$H$34*1.5,Z20="PE_Noppenfolie",'GWP Baustoffe'!$H$80,Z20="PE_Folie 100my",'GWP Baustoffe'!$H$78,Z20="PE_Folie 1mm",'GWP Baustoffe'!$H$79,Z20="Linoleum allg",'GWP Baustoffe'!$H$68,Z20="Linoleum Forbo",'GWP Baustoffe'!$H$69,Z20="PVC 2mm",'GWP Baustoffe'!$H$70,Z20="Teppich 1400g/m²",'GWP Baustoffe'!$H$71,Z20="Laminat",'GWP Baustoffe'!$H$72,Z20="Natursteinfliesen",'GWP Baustoffe'!$H$73,Z20="keramische Fliesen",'GWP Baustoffe'!$H$74,Z20="Filz 3mm (400g)",'GWP Baustoffe'!$H$75,Z20="Filz Fulda Rex 800g",'GWP Baustoffe'!$H$76,Z20="Jute",'GWP Baustoffe'!$H$81,Z20="Hanfvlies 3mm",'GWP Baustoffe'!$H$82,Z20="Texil Sonnenschutz",'GWP Baustoffe'!$H$77,Z20="Kraftpapier 120g",'GWP Baustoffe'!$H$110,Z20="Papiertapete bedr. ",'GWP Baustoffe'!$H$111,Z20="Glasvlies Tapete",'GWP Baustoffe'!$H$112,Z20="Glasvlies_bedr.",'GWP Baustoffe'!$H$113,Z20="Tanztepp. 2mm",'GWP Baustoffe'!$H$70,Z20="Tanztepp. 1,7mm",'GWP Baustoffe'!$H$70/2*1.7,Z20="Tanztepp. 1,2mm",'GWP Baustoffe'!$H$70/2*1.2,Z20="Malervlies",'GWP Baustoffe'!$H$75*0.6,Z20="Bodent. 450g BW",'GWP Baustoffe'!$G$32*0.45,Z20="Tüll 50g BW",'GWP Baustoffe'!$G$32*0.05,Z20="Tüll 50g KF",'GWP Baustoffe'!$G$33*0.05,Z20="Tüll 100g BW",'GWP Baustoffe'!$G$32*0.1,Z20="Tüll 100g KF",'GWP Baustoffe'!$G$33*0.1,Z20="Schl. Ne. 75g BW",'GWP Baustoffe'!$G$32*0.075,Z20="Schl. Ne. 75g KF",'GWP Baustoffe'!$G$33*0.075,Z20="Nessel 300g BW",'GWP Baustoffe'!$G$32*0.3,Z20="Nessel 300g KF",'GWP Baustoffe'!$G$33*0.3,Z20="Shirting 220g BW",'GWP Baustoffe'!$G$32*0.22,Z20="Hori- Ne. 400g BW",'GWP Baustoffe'!$G$32*0.4,Z20="Mollton 300g BW",'GWP Baustoffe'!$G$32*0.3,Z20="Dekomoll. 165g BW",'GWP Baustoffe'!$G$32*0.165,Z20="Velour 350g BW",'GWP Baustoffe'!$G$32*0.35,Z20="Velour 450g BW",'GWP Baustoffe'!$G$32*0.45,Z20="Velour 600g BW",'GWP Baustoffe'!$G$32*0.6,Z20="Glasklarfolie 0,3mm",'GWP Baustoffe'!$H$70*0.15,Z20="Proj.Folie 0,35mm",'GWP Baustoffe'!$H$70*0.175,Z20="Tyvek 2506B",'GWP Baustoffe'!$H$67,Z20="Mollton 200g BW",'GWP Baustoffe'!$G$32*0.2,Z20="Wooleserge 150 B1",'GWP Baustoffe'!$H$120*1,Z20="Forbo Eternal PVC",'GWP Baustoffe'!$H$73,Z20="Kunstrasen 2400g/m²",'GWP Baustoffe'!$H$81,Z20="Teppich 750g/m²",'GWP Baustoffe'!$H$71*0.53,Z20="Teppich 300g/m²",'GWP Baustoffe'!$H$71*0.214)</f>
        <v>0</v>
      </c>
      <c r="AE20" s="131">
        <f t="shared" si="0"/>
        <v>0</v>
      </c>
      <c r="AF20" s="112"/>
      <c r="AG20" s="106" t="s">
        <v>24</v>
      </c>
      <c r="AH20" s="106"/>
      <c r="AI20" s="132">
        <f>_xlfn.IFS(AG20="-",0,AG20="Fassadenfarbe [l]",'GWP Baustoffe'!$H$36,AG20="Disp. Innen [l]",'GWP Baustoffe'!$H$37,AG20="Lacke, H²O [l]",'GWP Baustoffe'!$H$41,AG20="Lacke, löse. [l]",'GWP Baustoffe'!$H$38,AG20="Metalllack, löse. [l]",'GWP Baustoffe'!$H$43,AG20="Parkettlack H²O [l]",'GWP Baustoffe'!$H$43,AG20="Henso Brands. [kg]",'GWP Baustoffe'!$H$39,AG20="Kleber [kg]",'GWP Baustoffe'!$H$40,AG20="PE Schaum [kg]",'GWP Baustoffe'!$G$54,AG20="Gewebefüller [kg]",'GWP Baustoffe'!$H$56,AG20="Silicon [kg]",'GWP Baustoffe'!$H$45,AG20="Kalkfarbe [kg]",'GWP Baustoffe'!$H$44,AG20="GFK",'GWP Baustoffe'!$H$55,AG20="Gipsputz [kg]",'GWP Baustoffe'!$H$57,AG20="Acylfarbe [l]",'GWP Baustoffe'!$H$58,AG20="GFK [kg]",'GWP Baustoffe'!$H$53)</f>
        <v>0</v>
      </c>
      <c r="AJ20" s="133">
        <f t="shared" si="1"/>
        <v>0</v>
      </c>
      <c r="AK20" s="112"/>
      <c r="AL20" s="107" t="s">
        <v>24</v>
      </c>
      <c r="AM20" s="114"/>
      <c r="AN20" s="164">
        <v>0</v>
      </c>
      <c r="AO20" s="176">
        <f>_xlfn.IFS(AL20="-",0,AL20="Papphülsen [kg]",'GWP Baustoffe'!$F$64,AL20="Acrylwanne [kg]",'GWP Baustoffe'!$F$89,AL20="Stahlwanne [m²]",'GWP Baustoffe'!$F$90,AL20="Künst. Zweig, 70cm mit Blatt [Stk]",'GWP Baustoffe'!$F$143,AL20="Styropor 5x50x100cm [Stk]",'GWP Baustoffe'!$F$144,AL20="Styropor 20x50x100cm [Stk]",'GWP Baustoffe'!$F$145,AL20="Styroppor 30x50x100cm [Stk]",'GWP Baustoffe'!$F$146,AL20="Styropdur 3x60x120cm [Stk]",'GWP Baustoffe'!$F$147,AL20="Styropdur 4x60x120cm [Stk]",'GWP Baustoffe'!$F$148,AL20="Styropdur 5x60x120cm [Stk]",'GWP Baustoffe'!$F$149,AL20="Styropdur 12x60x120cm [Stk]",'GWP Baustoffe'!$F$150,AL20="Rohriso. PE  12/15mm x 9mm [m]",'GWP Baustoffe'!$F$151,AL20="Rohriso. PE 18mm x 20mm [m]",'GWP Baustoffe'!$F$152,AL20="Rohriso. PE  22mm x 20mm [m]",'GWP Baustoffe'!$F$153,AL20="Rohriso. PE  28mm x 20mm [m]",'GWP Baustoffe'!$F$154,AL20="Rohriso. PE  60mm x 20mm [m]",'GWP Baustoffe'!$F$155,AL20="Rohriso. PE  114mm x 20mm [m]",'GWP Baustoffe'!$F$156,AL20="Europalette [Stk]",'GWP Baustoffe'!$F$157,AL20="Pulverbeschichten [m²]",'GWP Baustoffe'!$F$172,AL20="Schrauben/Kleint. Satz [Stk]",'GWP Baustoffe'!$F$169,AL20="PVC Rohr [kg]",'GWP Baustoffe'!$F$63,AL20="Stroh/Heu [kg]",'GWP Baustoffe'!$F$60,AL20="fertige Innentür [Stk]",'GWP Baustoffe'!$F$158,AL20="Blähton [kg]",'GWP Baustoffe'!$F$176,AL20="Blähglas [kg]",'GWP Baustoffe'!$F$175,AL20="Perlit 0-3 [kg]",'GWP Baustoffe'!$F$177,AL20="Perlit 0-1 [kg]",'GWP Baustoffe'!$F$178,AL20="Kies 2/32 [kg]",'GWP Baustoffe'!$F$179,AL20="Bimskies [kg]",'GWP Baustoffe'!$F$180,AL20="Korkschrot [kg]",'GWP Baustoffe'!$F$181,AL20="Kalksteinsand tr. [kg]",'GWP Baustoffe'!$F$182,AL20="Sand 0/2 tr. [kg]",'GWP Baustoffe'!$F$183,AL20="Sand 0/2 feucht [kg]",'GWP Baustoffe'!$F$184,AL20="Lehm [m³]",'GWP Baustoffe'!$F$185,AL20="Torf [m³]",'GWP Baustoffe'!$F$186,AL20="Riggips 10mm [m²]",'GWP Baustoffe'!$F$188,AL20="Riggips 12,5mm [m²]",'GWP Baustoffe'!$F$189,AL20="Riggips 15mm [m²]",'GWP Baustoffe'!$F$190,AL20="Riggips 18mm [m²]",'GWP Baustoffe'!$F$191,AL20="Glasbaustein [m³]",'GWP Baustoffe'!$F$193,AL20="Promatec 15mm [m²]",'GWP Baustoffe'!$F$194,AL20="Steinwolle [m³]",'GWP Baustoffe'!$F$195)</f>
        <v>0</v>
      </c>
      <c r="AP20" s="161">
        <f>_xlfn.IFS(AL20="-",0,AL20="Papphülsen [kg]",'GWP Baustoffe'!$H$64,AL20="Acrylwanne [kg]",'GWP Baustoffe'!$H$89,AL20="Stahlwanne [m²]",'GWP Baustoffe'!$H$90,AL20="Künst. Zweig, 70cm mit Blatt [Stk]",'GWP Baustoffe'!$H$143,AL20="Styropor 5x50x100cm [Stk]",'GWP Baustoffe'!$H$144,AL20="Styropor 20x50x100cm [Stk]",'GWP Baustoffe'!$H$145,AL20="Styroppor 30x50x100cm [Stk]",'GWP Baustoffe'!$H$146,AL20="Styropdur 3x60x120cm [Stk]",'GWP Baustoffe'!$H$147,AL20="Styropdur 4x60x120cm [Stk]",'GWP Baustoffe'!$H$148,AL20="Styropdur 5x60x120cm [Stk]",'GWP Baustoffe'!$H$149,AL20="Styropdur 12x60x120cm [Stk]",'GWP Baustoffe'!$H$150,AL20="Rohriso. PE  12/15mm x 9mm [m]",'GWP Baustoffe'!$H$151,AL20="Rohriso. PE 18mm x 20mm [m]",'GWP Baustoffe'!$H$152,AL20="Rohriso. PE  22mm x 20mm [m]",'GWP Baustoffe'!$H$153,AL20="Rohriso. PE  28mm x 20mm [m]",'GWP Baustoffe'!$H$154,AL20="Rohriso. PE  60mm x 20mm [m]",'GWP Baustoffe'!$H$155,AL20="Rohriso. PE  114mm x 20mm [m]",'GWP Baustoffe'!$H$156,AL20="Europalette [Stk]",'GWP Baustoffe'!$H$157,AL20="Pulverbeschichten [m²]",'GWP Baustoffe'!$H$172,AL20="Schrauben/Kleint. Satz [Stk]",'GWP Baustoffe'!$H$169,AL20="PVC Rohr [kg]",'GWP Baustoffe'!$H$63,AL20="Stroh/Heu [kg]",'GWP Baustoffe'!$H$60,AL20="fertige Innentür [Stk]",'GWP Baustoffe'!$H$158,AL20="Blähton [kg]",'GWP Baustoffe'!$H$176,AL20="Blähglas [kg]",'GWP Baustoffe'!$H$175,AL20="Perlit 0-3 [kg]",'GWP Baustoffe'!$H$177,AL20="Perlit 0-1 [kg]",'GWP Baustoffe'!$H$178,AL20="Kies 2/32 [kg]",'GWP Baustoffe'!$H$179,AL20="Bimskies [kg]",'GWP Baustoffe'!$H$180,AL20="Korkschrot [kg]",'GWP Baustoffe'!$H$181,AL20="Kalksteinsand tr. [kg]",'GWP Baustoffe'!$H$182,AL20="Sand 0/2 tr. [kg]",'GWP Baustoffe'!$H$183,AL20="Sand 0/2 feucht [kg]",'GWP Baustoffe'!$H$184,AL20="Lehm [m³]",'GWP Baustoffe'!$H$185,AL20="Torf [m³]",'GWP Baustoffe'!$H$186,AL20="Riggips 10mm [m²]",'GWP Baustoffe'!$H$188,AL20="Riggips 12,5mm [m²]",'GWP Baustoffe'!$H$189,AL20="Riggips 15mm [m²]",'GWP Baustoffe'!$H$190,AL20="Riggips 18mm [m²]",'GWP Baustoffe'!$H$191,AL20="Glasbaustein [m³]",'GWP Baustoffe'!$H$193,AL20="Promatec 15mm [m²]",'GWP Baustoffe'!$H$194,AL20="Steinwolle [m³]",'GWP Baustoffe'!$H$195)</f>
        <v>0</v>
      </c>
      <c r="AQ20" s="131">
        <f t="shared" si="2"/>
        <v>0</v>
      </c>
      <c r="AR20" s="105"/>
      <c r="AS20" s="105"/>
      <c r="AT20" s="105"/>
      <c r="AU20" s="105"/>
      <c r="AV20" s="105"/>
      <c r="AW20" s="105"/>
    </row>
    <row r="21" spans="1:49" s="49" customFormat="1" ht="21" customHeight="1" x14ac:dyDescent="0.3">
      <c r="A21" s="112"/>
      <c r="B21" s="106" t="s">
        <v>24</v>
      </c>
      <c r="C21" s="114"/>
      <c r="D21" s="164">
        <v>90</v>
      </c>
      <c r="E21" s="161">
        <f>_xlfn.IFS(B21="-",0,B21="Profil",'GWP Baustoffe'!$F$7,B21="Blech",'GWP Baustoffe'!$F$8,B21="Edel Blech",'GWP Baustoffe'!$F$47,B21="verz. Blech",'GWP Baustoffe'!F$49)</f>
        <v>0</v>
      </c>
      <c r="F21" s="129">
        <f>_xlfn.IFS(B21="-",0,B21="Profil",'GWP Baustoffe'!$H$7,B21="Blech",'GWP Baustoffe'!$H$8,B21="Edel Blech",'GWP Baustoffe'!$H$47,B21="verz. Blech",'GWP Baustoffe'!$H$49)</f>
        <v>0</v>
      </c>
      <c r="G21" s="131">
        <f t="shared" si="3"/>
        <v>0</v>
      </c>
      <c r="H21" s="112"/>
      <c r="I21" s="106" t="s">
        <v>24</v>
      </c>
      <c r="J21" s="158"/>
      <c r="K21" s="164">
        <v>90</v>
      </c>
      <c r="L21" s="161">
        <f>_xlfn.IFS(I21="-",0,I21="Al Profil",'GWP Baustoffe'!$F$9,I21="Al Blech",'GWP Baustoffe'!$F$10,I21="Cu Blech",0)</f>
        <v>0</v>
      </c>
      <c r="M21" s="129">
        <f>_xlfn.IFS(I21="-",0,I21="Al Profil",'GWP Baustoffe'!$H$9,I21="Al Blech",'GWP Baustoffe'!$H$10,I21="Cu Blech",'GWP Baustoffe'!$H$48)</f>
        <v>0</v>
      </c>
      <c r="N21" s="131">
        <f t="shared" si="4"/>
        <v>0</v>
      </c>
      <c r="O21" s="112"/>
      <c r="P21" s="106" t="s">
        <v>24</v>
      </c>
      <c r="Q21" s="107"/>
      <c r="R21" s="106"/>
      <c r="S21" s="107"/>
      <c r="T21" s="114"/>
      <c r="U21" s="164">
        <v>10</v>
      </c>
      <c r="V21" s="162">
        <f>_xlfn.IFS(P21="-",0,P21="Latten",'GWP Baustoffe'!$F$13,P21="Latten zert.",'GWP Baustoffe'!$F$13,P21="KVH",'GWP Baustoffe'!$F$14,P21="Hobelware",'GWP Baustoffe'!$F$15,P21="Hobelware zert.",'GWP Baustoffe'!$F$15,P21="Sperrholz",'GWP Baustoffe'!$F$16,P21="Sperrholz zert.",'GWP Baustoffe'!$F$16,P21="Fi 3-Schicht",'GWP Baustoffe'!$F$17,P21="Fi 3-Schicht zert.",'GWP Baustoffe'!$F$17,P21="Gabun Tipla",'GWP Baustoffe'!$F$18,P21="MDF",'GWP Baustoffe'!$F$19,P21="MDF be.",'GWP Baustoffe'!$F$20,P21="HDF",'GWP Baustoffe'!$F$21,P21="Spanplatte",'GWP Baustoffe'!$F$22,P21="Spanplatte, be.",'GWP Baustoffe'!$F$23,P21="Laubschnittholz",'GWP Baustoffe'!$F$24,P21="OSB",'GWP Baustoffe'!$F$25,P21="Steico LVL",'GWP Baustoffe'!$F$26,P21="Gabun Sperr.",'GWP Baustoffe'!$F$27,P21="Birke Multi",'GWP Baustoffe'!$F$28,P21="Birke Multi zert.",'GWP Baustoffe'!$F$28,P21="HPL 0,8mm",'GWP Baustoffe'!$F$29*1250,P21="Polystyrol (XPS)",'GWP Baustoffe'!$F$87)</f>
        <v>0</v>
      </c>
      <c r="W21" s="129">
        <f>_xlfn.IFS(P21="-",0,P21="Latten",'GWP Baustoffe'!$H$13,P21="Latten zert.",'GWP Baustoffe'!$I$13,P21="KVH",'GWP Baustoffe'!$H$14,P21="Hobelware",'GWP Baustoffe'!$H$15,P21="Hobelware zert.",'GWP Baustoffe'!$I$15,P21="Sperrholz",'GWP Baustoffe'!$H$16,P21="Sperrholz zert.",'GWP Baustoffe'!$I$16,P21="Fi 3-Schicht",'GWP Baustoffe'!$H$17,P21="Fi 3-Schicht zert.",'GWP Baustoffe'!$I$17,P21="Gabun Tipla",'GWP Baustoffe'!$H$18,P21="MDF",'GWP Baustoffe'!$H$19,P21="MDF be.",'GWP Baustoffe'!$H$20,P21="HDF",'GWP Baustoffe'!$H$21,P21="Spanplatte",'GWP Baustoffe'!$H$22,P21="Spanplatte, be.",'GWP Baustoffe'!$H$23,P21="Laubschnittholz",'GWP Baustoffe'!$H$24,P21="OSB",'GWP Baustoffe'!$H$25,P21="Steico LVL",'GWP Baustoffe'!$H$26,P21="Gabun Sperr.",'GWP Baustoffe'!$H$27,P21="Birke Multi",'GWP Baustoffe'!$H$28,P21="Birke Multi zert.",'GWP Baustoffe'!$I$28,P21="HPL 0,8mm",'GWP Baustoffe'!$H$29*1250,P21="Polystyrol (XPS)",'GWP Baustoffe'!$H$87)</f>
        <v>0</v>
      </c>
      <c r="X21" s="131">
        <f t="shared" si="5"/>
        <v>0</v>
      </c>
      <c r="Y21" s="113"/>
      <c r="Z21" s="107" t="s">
        <v>24</v>
      </c>
      <c r="AA21" s="114"/>
      <c r="AB21" s="164">
        <v>0</v>
      </c>
      <c r="AC21" s="189">
        <f>_xlfn.IFS(Z21="-",0,Z21="Schaumstoff_5cm",'GWP Baustoffe'!$F$34*1.5,Z21="PE_Noppenfolie",'GWP Baustoffe'!$F$80,Z21="PE_Folie 100my",'GWP Baustoffe'!$F$78,Z21="PE_Folie 1mm",'GWP Baustoffe'!$F$79,Z21="Linoleum allg",'GWP Baustoffe'!$F$68,Z21="Linoleum Forbo",'GWP Baustoffe'!$F$69,Z21="PVC 2mm",'GWP Baustoffe'!$F$70,Z21="Teppich 1400g/m²",'GWP Baustoffe'!$F$71,Z21="Laminat",'GWP Baustoffe'!$F$72,Z21="Natursteinfliesen",'GWP Baustoffe'!$F$73,Z21="keramische Fliesen",'GWP Baustoffe'!$F$74,Z21="Filz 3mm (400g)",'GWP Baustoffe'!$F$75,Z21="Filz Fulda Rex 800g",'GWP Baustoffe'!$F$76,Z21="Hanfvlies 3mm",'GWP Baustoffe'!$F$82,Z21="Texil Sonnenschutz",'GWP Baustoffe'!$F$77,Z21="Kraftpapier 120g",'GWP Baustoffe'!$F$110,Z21="Papiertapete bedr. ",'GWP Baustoffe'!$F$111,Z21="Glasvlies Tapete",'GWP Baustoffe'!$F$112,Z21="Glasvlies_bedr.",'GWP Baustoffe'!$F$113,Z21="Tanztepp. 2mm",'GWP Baustoffe'!$F$70,Z21="Tanztepp. 1,7mm",'GWP Baustoffe'!$F$70/2*1.7,Z21="Tanztepp. 1,2mm",'GWP Baustoffe'!$F$70/2*1.2,Z21="Malervlies",'GWP Baustoffe'!$F$75*0.6,Z21="Bodent. 450g BW",'GWP Baustoffe'!$F$32*0.5,Z21="Tüll 50g BW",'GWP Baustoffe'!$F$32*0.05,Z21="Tüll 50g KF",'GWP Baustoffe'!$F$33*0.05,Z21="Tüll 100g BW",'GWP Baustoffe'!$F$32*0.1,Z21="Tüll 100g KF",'GWP Baustoffe'!$F$33*0.1,Z21="Schl. Ne. 75g BW",'GWP Baustoffe'!$F$32*0.075,Z21="Schl. Ne. 75g KF",'GWP Baustoffe'!$F$33*0.075,Z21="Nessel 300g BW",'GWP Baustoffe'!$F$32*0.3,Z21="Nessel 300g KF",'GWP Baustoffe'!$F$33*0.3,Z21="Shirting 220g BW",'GWP Baustoffe'!$F$32*0.22,Z21="Hori- Ne. 400g BW",'GWP Baustoffe'!$F$32*0.4,Z21="Mollton 300g BW",'GWP Baustoffe'!$F$32*0.3,Z21="Dekomoll. 165g BW",'GWP Baustoffe'!$F$32*0.165,Z21="Velour 350g BW",'GWP Baustoffe'!$F$32*0.35,Z21="Velour 450g BW",'GWP Baustoffe'!$F$32*0.45,Z21="Velour 600g BW",'GWP Baustoffe'!$F$32*0.6,Z21="Glasklarfolie 0,3mm",'GWP Baustoffe'!$F$70*0.15,Z21="Proj.Folie 0,35mm",'GWP Baustoffe'!$F$70*0.175,Z21="Tyvek 2506B",'GWP Baustoffe'!$F$67,Z21="Mollton 200g BW",'GWP Baustoffe'!$F46*0.2,Z21="Wooleserge 150 B1",'GWP Baustoffe'!$F$120*1,Z21="Forbo Eternal PVC",'GWP Baustoffe'!$F$73,Z21="Kunstrasen 2400g/m²",'GWP Baustoffe'!$F$81,Z21="Teppich 750g/m²",'GWP Baustoffe'!$F$71*0.53,Z21="Teppich 300g/m²",'GWP Baustoffe'!$F$71*0.214)</f>
        <v>0</v>
      </c>
      <c r="AD21" s="161">
        <f>_xlfn.IFS(Z21="-",0,Z21="Schaumstoff_5cm",'GWP Baustoffe'!$H$34*1.5,Z21="PE_Noppenfolie",'GWP Baustoffe'!$H$80,Z21="PE_Folie 100my",'GWP Baustoffe'!$H$78,Z21="PE_Folie 1mm",'GWP Baustoffe'!$H$79,Z21="Linoleum allg",'GWP Baustoffe'!$H$68,Z21="Linoleum Forbo",'GWP Baustoffe'!$H$69,Z21="PVC 2mm",'GWP Baustoffe'!$H$70,Z21="Teppich 1400g/m²",'GWP Baustoffe'!$H$71,Z21="Laminat",'GWP Baustoffe'!$H$72,Z21="Natursteinfliesen",'GWP Baustoffe'!$H$73,Z21="keramische Fliesen",'GWP Baustoffe'!$H$74,Z21="Filz 3mm (400g)",'GWP Baustoffe'!$H$75,Z21="Filz Fulda Rex 800g",'GWP Baustoffe'!$H$76,Z21="Jute",'GWP Baustoffe'!$H$81,Z21="Hanfvlies 3mm",'GWP Baustoffe'!$H$82,Z21="Texil Sonnenschutz",'GWP Baustoffe'!$H$77,Z21="Kraftpapier 120g",'GWP Baustoffe'!$H$110,Z21="Papiertapete bedr. ",'GWP Baustoffe'!$H$111,Z21="Glasvlies Tapete",'GWP Baustoffe'!$H$112,Z21="Glasvlies_bedr.",'GWP Baustoffe'!$H$113,Z21="Tanztepp. 2mm",'GWP Baustoffe'!$H$70,Z21="Tanztepp. 1,7mm",'GWP Baustoffe'!$H$70/2*1.7,Z21="Tanztepp. 1,2mm",'GWP Baustoffe'!$H$70/2*1.2,Z21="Malervlies",'GWP Baustoffe'!$H$75*0.6,Z21="Bodent. 450g BW",'GWP Baustoffe'!$G$32*0.45,Z21="Tüll 50g BW",'GWP Baustoffe'!$G$32*0.05,Z21="Tüll 50g KF",'GWP Baustoffe'!$G$33*0.05,Z21="Tüll 100g BW",'GWP Baustoffe'!$G$32*0.1,Z21="Tüll 100g KF",'GWP Baustoffe'!$G$33*0.1,Z21="Schl. Ne. 75g BW",'GWP Baustoffe'!$G$32*0.075,Z21="Schl. Ne. 75g KF",'GWP Baustoffe'!$G$33*0.075,Z21="Nessel 300g BW",'GWP Baustoffe'!$G$32*0.3,Z21="Nessel 300g KF",'GWP Baustoffe'!$G$33*0.3,Z21="Shirting 220g BW",'GWP Baustoffe'!$G$32*0.22,Z21="Hori- Ne. 400g BW",'GWP Baustoffe'!$G$32*0.4,Z21="Mollton 300g BW",'GWP Baustoffe'!$G$32*0.3,Z21="Dekomoll. 165g BW",'GWP Baustoffe'!$G$32*0.165,Z21="Velour 350g BW",'GWP Baustoffe'!$G$32*0.35,Z21="Velour 450g BW",'GWP Baustoffe'!$G$32*0.45,Z21="Velour 600g BW",'GWP Baustoffe'!$G$32*0.6,Z21="Glasklarfolie 0,3mm",'GWP Baustoffe'!$H$70*0.15,Z21="Proj.Folie 0,35mm",'GWP Baustoffe'!$H$70*0.175,Z21="Tyvek 2506B",'GWP Baustoffe'!$H$67,Z21="Mollton 200g BW",'GWP Baustoffe'!$G$32*0.2,Z21="Wooleserge 150 B1",'GWP Baustoffe'!$H$120*1,Z21="Forbo Eternal PVC",'GWP Baustoffe'!$H$73,Z21="Kunstrasen 2400g/m²",'GWP Baustoffe'!$H$81,Z21="Teppich 750g/m²",'GWP Baustoffe'!$H$71*0.53,Z21="Teppich 300g/m²",'GWP Baustoffe'!$H$71*0.214)</f>
        <v>0</v>
      </c>
      <c r="AE21" s="131">
        <f t="shared" si="0"/>
        <v>0</v>
      </c>
      <c r="AF21" s="112"/>
      <c r="AG21" s="106" t="s">
        <v>24</v>
      </c>
      <c r="AH21" s="106"/>
      <c r="AI21" s="132">
        <f>_xlfn.IFS(AG21="-",0,AG21="Fassadenfarbe [l]",'GWP Baustoffe'!$H$36,AG21="Disp. Innen [l]",'GWP Baustoffe'!$H$37,AG21="Lacke, H²O [l]",'GWP Baustoffe'!$H$41,AG21="Lacke, löse. [l]",'GWP Baustoffe'!$H$38,AG21="Metalllack, löse. [l]",'GWP Baustoffe'!$H$43,AG21="Parkettlack H²O [l]",'GWP Baustoffe'!$H$43,AG21="Henso Brands. [kg]",'GWP Baustoffe'!$H$39,AG21="Kleber [kg]",'GWP Baustoffe'!$H$40,AG21="PE Schaum [kg]",'GWP Baustoffe'!$G$54,AG21="Gewebefüller [kg]",'GWP Baustoffe'!$H$56,AG21="Silicon [kg]",'GWP Baustoffe'!$H$45,AG21="Kalkfarbe [kg]",'GWP Baustoffe'!$H$44,AG21="GFK",'GWP Baustoffe'!$H$55,AG21="Gipsputz [kg]",'GWP Baustoffe'!$H$57,AG21="Acylfarbe [l]",'GWP Baustoffe'!$H$58,AG21="GFK [kg]",'GWP Baustoffe'!$H$53)</f>
        <v>0</v>
      </c>
      <c r="AJ21" s="133">
        <f t="shared" ref="AJ21:AJ58" si="6">AH21*AI21</f>
        <v>0</v>
      </c>
      <c r="AK21" s="112"/>
      <c r="AL21" s="107" t="s">
        <v>24</v>
      </c>
      <c r="AM21" s="114"/>
      <c r="AN21" s="164">
        <v>0</v>
      </c>
      <c r="AO21" s="176">
        <f>_xlfn.IFS(AL21="-",0,AL21="Papphülsen [kg]",'GWP Baustoffe'!$F$64,AL21="Acrylwanne [kg]",'GWP Baustoffe'!$F$89,AL21="Stahlwanne [m²]",'GWP Baustoffe'!$F$90,AL21="Künst. Zweig, 70cm mit Blatt [Stk]",'GWP Baustoffe'!$F$143,AL21="Styropor 5x50x100cm [Stk]",'GWP Baustoffe'!$F$144,AL21="Styropor 20x50x100cm [Stk]",'GWP Baustoffe'!$F$145,AL21="Styroppor 30x50x100cm [Stk]",'GWP Baustoffe'!$F$146,AL21="Styropdur 3x60x120cm [Stk]",'GWP Baustoffe'!$F$147,AL21="Styropdur 4x60x120cm [Stk]",'GWP Baustoffe'!$F$148,AL21="Styropdur 5x60x120cm [Stk]",'GWP Baustoffe'!$F$149,AL21="Styropdur 12x60x120cm [Stk]",'GWP Baustoffe'!$F$150,AL21="Rohriso. PE  12/15mm x 9mm [m]",'GWP Baustoffe'!$F$151,AL21="Rohriso. PE 18mm x 20mm [m]",'GWP Baustoffe'!$F$152,AL21="Rohriso. PE  22mm x 20mm [m]",'GWP Baustoffe'!$F$153,AL21="Rohriso. PE  28mm x 20mm [m]",'GWP Baustoffe'!$F$154,AL21="Rohriso. PE  60mm x 20mm [m]",'GWP Baustoffe'!$F$155,AL21="Rohriso. PE  114mm x 20mm [m]",'GWP Baustoffe'!$F$156,AL21="Europalette [Stk]",'GWP Baustoffe'!$F$157,AL21="Pulverbeschichten [m²]",'GWP Baustoffe'!$F$172,AL21="Schrauben/Kleint. Satz [Stk]",'GWP Baustoffe'!$F$169,AL21="PVC Rohr [kg]",'GWP Baustoffe'!$F$63,AL21="Stroh/Heu [kg]",'GWP Baustoffe'!$F$60,AL21="fertige Innentür [Stk]",'GWP Baustoffe'!$F$158,AL21="Blähton [kg]",'GWP Baustoffe'!$F$176,AL21="Blähglas [kg]",'GWP Baustoffe'!$F$175,AL21="Perlit 0-3 [kg]",'GWP Baustoffe'!$F$177,AL21="Perlit 0-1 [kg]",'GWP Baustoffe'!$F$178,AL21="Kies 2/32 [kg]",'GWP Baustoffe'!$F$179,AL21="Bimskies [kg]",'GWP Baustoffe'!$F$180,AL21="Korkschrot [kg]",'GWP Baustoffe'!$F$181,AL21="Kalksteinsand tr. [kg]",'GWP Baustoffe'!$F$182,AL21="Sand 0/2 tr. [kg]",'GWP Baustoffe'!$F$183,AL21="Sand 0/2 feucht [kg]",'GWP Baustoffe'!$F$184,AL21="Lehm [m³]",'GWP Baustoffe'!$F$185,AL21="Torf [m³]",'GWP Baustoffe'!$F$186,AL21="Riggips 10mm [m²]",'GWP Baustoffe'!$F$188,AL21="Riggips 12,5mm [m²]",'GWP Baustoffe'!$F$189,AL21="Riggips 15mm [m²]",'GWP Baustoffe'!$F$190,AL21="Riggips 18mm [m²]",'GWP Baustoffe'!$F$191,AL21="Glasbaustein [m³]",'GWP Baustoffe'!$F$193,AL21="Promatec 15mm [m²]",'GWP Baustoffe'!$F$194,AL21="Steinwolle [m³]",'GWP Baustoffe'!$F$195)</f>
        <v>0</v>
      </c>
      <c r="AP21" s="161">
        <f>_xlfn.IFS(AL21="-",0,AL21="Papphülsen [kg]",'GWP Baustoffe'!$H$64,AL21="Acrylwanne [kg]",'GWP Baustoffe'!$H$89,AL21="Stahlwanne [m²]",'GWP Baustoffe'!$H$90,AL21="Künst. Zweig, 70cm mit Blatt [Stk]",'GWP Baustoffe'!$H$143,AL21="Styropor 5x50x100cm [Stk]",'GWP Baustoffe'!$H$144,AL21="Styropor 20x50x100cm [Stk]",'GWP Baustoffe'!$H$145,AL21="Styroppor 30x50x100cm [Stk]",'GWP Baustoffe'!$H$146,AL21="Styropdur 3x60x120cm [Stk]",'GWP Baustoffe'!$H$147,AL21="Styropdur 4x60x120cm [Stk]",'GWP Baustoffe'!$H$148,AL21="Styropdur 5x60x120cm [Stk]",'GWP Baustoffe'!$H$149,AL21="Styropdur 12x60x120cm [Stk]",'GWP Baustoffe'!$H$150,AL21="Rohriso. PE  12/15mm x 9mm [m]",'GWP Baustoffe'!$H$151,AL21="Rohriso. PE 18mm x 20mm [m]",'GWP Baustoffe'!$H$152,AL21="Rohriso. PE  22mm x 20mm [m]",'GWP Baustoffe'!$H$153,AL21="Rohriso. PE  28mm x 20mm [m]",'GWP Baustoffe'!$H$154,AL21="Rohriso. PE  60mm x 20mm [m]",'GWP Baustoffe'!$H$155,AL21="Rohriso. PE  114mm x 20mm [m]",'GWP Baustoffe'!$H$156,AL21="Europalette [Stk]",'GWP Baustoffe'!$H$157,AL21="Pulverbeschichten [m²]",'GWP Baustoffe'!$H$172,AL21="Schrauben/Kleint. Satz [Stk]",'GWP Baustoffe'!$H$169,AL21="PVC Rohr [kg]",'GWP Baustoffe'!$H$63,AL21="Stroh/Heu [kg]",'GWP Baustoffe'!$H$60,AL21="fertige Innentür [Stk]",'GWP Baustoffe'!$H$158,AL21="Blähton [kg]",'GWP Baustoffe'!$H$176,AL21="Blähglas [kg]",'GWP Baustoffe'!$H$175,AL21="Perlit 0-3 [kg]",'GWP Baustoffe'!$H$177,AL21="Perlit 0-1 [kg]",'GWP Baustoffe'!$H$178,AL21="Kies 2/32 [kg]",'GWP Baustoffe'!$H$179,AL21="Bimskies [kg]",'GWP Baustoffe'!$H$180,AL21="Korkschrot [kg]",'GWP Baustoffe'!$H$181,AL21="Kalksteinsand tr. [kg]",'GWP Baustoffe'!$H$182,AL21="Sand 0/2 tr. [kg]",'GWP Baustoffe'!$H$183,AL21="Sand 0/2 feucht [kg]",'GWP Baustoffe'!$H$184,AL21="Lehm [m³]",'GWP Baustoffe'!$H$185,AL21="Torf [m³]",'GWP Baustoffe'!$H$186,AL21="Riggips 10mm [m²]",'GWP Baustoffe'!$H$188,AL21="Riggips 12,5mm [m²]",'GWP Baustoffe'!$H$189,AL21="Riggips 15mm [m²]",'GWP Baustoffe'!$H$190,AL21="Riggips 18mm [m²]",'GWP Baustoffe'!$H$191,AL21="Glasbaustein [m³]",'GWP Baustoffe'!$H$193,AL21="Promatec 15mm [m²]",'GWP Baustoffe'!$H$194,AL21="Steinwolle [m³]",'GWP Baustoffe'!$H$195)</f>
        <v>0</v>
      </c>
      <c r="AQ21" s="131">
        <f t="shared" si="2"/>
        <v>0</v>
      </c>
      <c r="AR21" s="105"/>
      <c r="AS21" s="105"/>
      <c r="AT21" s="105"/>
      <c r="AU21" s="105"/>
      <c r="AV21" s="105"/>
      <c r="AW21" s="105"/>
    </row>
    <row r="22" spans="1:49" s="49" customFormat="1" ht="21" customHeight="1" x14ac:dyDescent="0.3">
      <c r="A22" s="112"/>
      <c r="B22" s="106" t="s">
        <v>24</v>
      </c>
      <c r="C22" s="114"/>
      <c r="D22" s="164">
        <v>90</v>
      </c>
      <c r="E22" s="161">
        <f>_xlfn.IFS(B22="-",0,B22="Profil",'GWP Baustoffe'!$F$7,B22="Blech",'GWP Baustoffe'!$F$8,B22="Edel Blech",'GWP Baustoffe'!$F$47,B22="verz. Blech",'GWP Baustoffe'!F$49)</f>
        <v>0</v>
      </c>
      <c r="F22" s="129">
        <f>_xlfn.IFS(B22="-",0,B22="Profil",'GWP Baustoffe'!$H$7,B22="Blech",'GWP Baustoffe'!$H$8,B22="Edel Blech",'GWP Baustoffe'!$H$47,B22="verz. Blech",'GWP Baustoffe'!$H$49)</f>
        <v>0</v>
      </c>
      <c r="G22" s="131">
        <f t="shared" si="3"/>
        <v>0</v>
      </c>
      <c r="H22" s="112"/>
      <c r="I22" s="106" t="s">
        <v>24</v>
      </c>
      <c r="J22" s="158"/>
      <c r="K22" s="164">
        <v>90</v>
      </c>
      <c r="L22" s="161">
        <f>_xlfn.IFS(I22="-",0,I22="Al Profil",'GWP Baustoffe'!$F$9,I22="Al Blech",'GWP Baustoffe'!$F$10,I22="Cu Blech",0)</f>
        <v>0</v>
      </c>
      <c r="M22" s="129">
        <f>_xlfn.IFS(I22="-",0,I22="Al Profil",'GWP Baustoffe'!$H$9,I22="Al Blech",'GWP Baustoffe'!$H$10,I22="Cu Blech",'GWP Baustoffe'!$H$48)</f>
        <v>0</v>
      </c>
      <c r="N22" s="131">
        <f t="shared" si="4"/>
        <v>0</v>
      </c>
      <c r="O22" s="112"/>
      <c r="P22" s="106" t="s">
        <v>24</v>
      </c>
      <c r="Q22" s="107"/>
      <c r="R22" s="106"/>
      <c r="S22" s="107"/>
      <c r="T22" s="114"/>
      <c r="U22" s="164">
        <v>10</v>
      </c>
      <c r="V22" s="162">
        <f>_xlfn.IFS(P22="-",0,P22="Latten",'GWP Baustoffe'!$F$13,P22="Latten zert.",'GWP Baustoffe'!$F$13,P22="KVH",'GWP Baustoffe'!$F$14,P22="Hobelware",'GWP Baustoffe'!$F$15,P22="Hobelware zert.",'GWP Baustoffe'!$F$15,P22="Sperrholz",'GWP Baustoffe'!$F$16,P22="Sperrholz zert.",'GWP Baustoffe'!$F$16,P22="Fi 3-Schicht",'GWP Baustoffe'!$F$17,P22="Fi 3-Schicht zert.",'GWP Baustoffe'!$F$17,P22="Gabun Tipla",'GWP Baustoffe'!$F$18,P22="MDF",'GWP Baustoffe'!$F$19,P22="MDF be.",'GWP Baustoffe'!$F$20,P22="HDF",'GWP Baustoffe'!$F$21,P22="Spanplatte",'GWP Baustoffe'!$F$22,P22="Spanplatte, be.",'GWP Baustoffe'!$F$23,P22="Laubschnittholz",'GWP Baustoffe'!$F$24,P22="OSB",'GWP Baustoffe'!$F$25,P22="Steico LVL",'GWP Baustoffe'!$F$26,P22="Gabun Sperr.",'GWP Baustoffe'!$F$27,P22="Birke Multi",'GWP Baustoffe'!$F$28,P22="Birke Multi zert.",'GWP Baustoffe'!$F$28,P22="HPL 0,8mm",'GWP Baustoffe'!$F$29*1250,P22="Polystyrol (XPS)",'GWP Baustoffe'!$F$87)</f>
        <v>0</v>
      </c>
      <c r="W22" s="129">
        <f>_xlfn.IFS(P22="-",0,P22="Latten",'GWP Baustoffe'!$H$13,P22="Latten zert.",'GWP Baustoffe'!$I$13,P22="KVH",'GWP Baustoffe'!$H$14,P22="Hobelware",'GWP Baustoffe'!$H$15,P22="Hobelware zert.",'GWP Baustoffe'!$I$15,P22="Sperrholz",'GWP Baustoffe'!$H$16,P22="Sperrholz zert.",'GWP Baustoffe'!$I$16,P22="Fi 3-Schicht",'GWP Baustoffe'!$H$17,P22="Fi 3-Schicht zert.",'GWP Baustoffe'!$I$17,P22="Gabun Tipla",'GWP Baustoffe'!$H$18,P22="MDF",'GWP Baustoffe'!$H$19,P22="MDF be.",'GWP Baustoffe'!$H$20,P22="HDF",'GWP Baustoffe'!$H$21,P22="Spanplatte",'GWP Baustoffe'!$H$22,P22="Spanplatte, be.",'GWP Baustoffe'!$H$23,P22="Laubschnittholz",'GWP Baustoffe'!$H$24,P22="OSB",'GWP Baustoffe'!$H$25,P22="Steico LVL",'GWP Baustoffe'!$H$26,P22="Gabun Sperr.",'GWP Baustoffe'!$H$27,P22="Birke Multi",'GWP Baustoffe'!$H$28,P22="Birke Multi zert.",'GWP Baustoffe'!$I$28,P22="HPL 0,8mm",'GWP Baustoffe'!$H$29*1250,P22="Polystyrol (XPS)",'GWP Baustoffe'!$H$87)</f>
        <v>0</v>
      </c>
      <c r="X22" s="131">
        <f t="shared" si="5"/>
        <v>0</v>
      </c>
      <c r="Y22" s="113"/>
      <c r="Z22" s="107" t="s">
        <v>24</v>
      </c>
      <c r="AA22" s="114"/>
      <c r="AB22" s="164">
        <v>0</v>
      </c>
      <c r="AC22" s="189">
        <f>_xlfn.IFS(Z22="-",0,Z22="Schaumstoff_5cm",'GWP Baustoffe'!$F$34*1.5,Z22="PE_Noppenfolie",'GWP Baustoffe'!$F$80,Z22="PE_Folie 100my",'GWP Baustoffe'!$F$78,Z22="PE_Folie 1mm",'GWP Baustoffe'!$F$79,Z22="Linoleum allg",'GWP Baustoffe'!$F$68,Z22="Linoleum Forbo",'GWP Baustoffe'!$F$69,Z22="PVC 2mm",'GWP Baustoffe'!$F$70,Z22="Teppich 1400g/m²",'GWP Baustoffe'!$F$71,Z22="Laminat",'GWP Baustoffe'!$F$72,Z22="Natursteinfliesen",'GWP Baustoffe'!$F$73,Z22="keramische Fliesen",'GWP Baustoffe'!$F$74,Z22="Filz 3mm (400g)",'GWP Baustoffe'!$F$75,Z22="Filz Fulda Rex 800g",'GWP Baustoffe'!$F$76,Z22="Hanfvlies 3mm",'GWP Baustoffe'!$F$82,Z22="Texil Sonnenschutz",'GWP Baustoffe'!$F$77,Z22="Kraftpapier 120g",'GWP Baustoffe'!$F$110,Z22="Papiertapete bedr. ",'GWP Baustoffe'!$F$111,Z22="Glasvlies Tapete",'GWP Baustoffe'!$F$112,Z22="Glasvlies_bedr.",'GWP Baustoffe'!$F$113,Z22="Tanztepp. 2mm",'GWP Baustoffe'!$F$70,Z22="Tanztepp. 1,7mm",'GWP Baustoffe'!$F$70/2*1.7,Z22="Tanztepp. 1,2mm",'GWP Baustoffe'!$F$70/2*1.2,Z22="Malervlies",'GWP Baustoffe'!$F$75*0.6,Z22="Bodent. 450g BW",'GWP Baustoffe'!$F$32*0.5,Z22="Tüll 50g BW",'GWP Baustoffe'!$F$32*0.05,Z22="Tüll 50g KF",'GWP Baustoffe'!$F$33*0.05,Z22="Tüll 100g BW",'GWP Baustoffe'!$F$32*0.1,Z22="Tüll 100g KF",'GWP Baustoffe'!$F$33*0.1,Z22="Schl. Ne. 75g BW",'GWP Baustoffe'!$F$32*0.075,Z22="Schl. Ne. 75g KF",'GWP Baustoffe'!$F$33*0.075,Z22="Nessel 300g BW",'GWP Baustoffe'!$F$32*0.3,Z22="Nessel 300g KF",'GWP Baustoffe'!$F$33*0.3,Z22="Shirting 220g BW",'GWP Baustoffe'!$F$32*0.22,Z22="Hori- Ne. 400g BW",'GWP Baustoffe'!$F$32*0.4,Z22="Mollton 300g BW",'GWP Baustoffe'!$F$32*0.3,Z22="Dekomoll. 165g BW",'GWP Baustoffe'!$F$32*0.165,Z22="Velour 350g BW",'GWP Baustoffe'!$F$32*0.35,Z22="Velour 450g BW",'GWP Baustoffe'!$F$32*0.45,Z22="Velour 600g BW",'GWP Baustoffe'!$F$32*0.6,Z22="Glasklarfolie 0,3mm",'GWP Baustoffe'!$F$70*0.15,Z22="Proj.Folie 0,35mm",'GWP Baustoffe'!$F$70*0.175,Z22="Tyvek 2506B",'GWP Baustoffe'!$F$67,Z22="Mollton 200g BW",'GWP Baustoffe'!$F47*0.2,Z22="Wooleserge 150 B1",'GWP Baustoffe'!$F$120*1,Z22="Forbo Eternal PVC",'GWP Baustoffe'!$F$73,Z22="Kunstrasen 2400g/m²",'GWP Baustoffe'!$F$81,Z22="Teppich 750g/m²",'GWP Baustoffe'!$F$71*0.53,Z22="Teppich 300g/m²",'GWP Baustoffe'!$F$71*0.214)</f>
        <v>0</v>
      </c>
      <c r="AD22" s="161">
        <f>_xlfn.IFS(Z22="-",0,Z22="Schaumstoff_5cm",'GWP Baustoffe'!$H$34*1.5,Z22="PE_Noppenfolie",'GWP Baustoffe'!$H$80,Z22="PE_Folie 100my",'GWP Baustoffe'!$H$78,Z22="PE_Folie 1mm",'GWP Baustoffe'!$H$79,Z22="Linoleum allg",'GWP Baustoffe'!$H$68,Z22="Linoleum Forbo",'GWP Baustoffe'!$H$69,Z22="PVC 2mm",'GWP Baustoffe'!$H$70,Z22="Teppich 1400g/m²",'GWP Baustoffe'!$H$71,Z22="Laminat",'GWP Baustoffe'!$H$72,Z22="Natursteinfliesen",'GWP Baustoffe'!$H$73,Z22="keramische Fliesen",'GWP Baustoffe'!$H$74,Z22="Filz 3mm (400g)",'GWP Baustoffe'!$H$75,Z22="Filz Fulda Rex 800g",'GWP Baustoffe'!$H$76,Z22="Jute",'GWP Baustoffe'!$H$81,Z22="Hanfvlies 3mm",'GWP Baustoffe'!$H$82,Z22="Texil Sonnenschutz",'GWP Baustoffe'!$H$77,Z22="Kraftpapier 120g",'GWP Baustoffe'!$H$110,Z22="Papiertapete bedr. ",'GWP Baustoffe'!$H$111,Z22="Glasvlies Tapete",'GWP Baustoffe'!$H$112,Z22="Glasvlies_bedr.",'GWP Baustoffe'!$H$113,Z22="Tanztepp. 2mm",'GWP Baustoffe'!$H$70,Z22="Tanztepp. 1,7mm",'GWP Baustoffe'!$H$70/2*1.7,Z22="Tanztepp. 1,2mm",'GWP Baustoffe'!$H$70/2*1.2,Z22="Malervlies",'GWP Baustoffe'!$H$75*0.6,Z22="Bodent. 450g BW",'GWP Baustoffe'!$G$32*0.45,Z22="Tüll 50g BW",'GWP Baustoffe'!$G$32*0.05,Z22="Tüll 50g KF",'GWP Baustoffe'!$G$33*0.05,Z22="Tüll 100g BW",'GWP Baustoffe'!$G$32*0.1,Z22="Tüll 100g KF",'GWP Baustoffe'!$G$33*0.1,Z22="Schl. Ne. 75g BW",'GWP Baustoffe'!$G$32*0.075,Z22="Schl. Ne. 75g KF",'GWP Baustoffe'!$G$33*0.075,Z22="Nessel 300g BW",'GWP Baustoffe'!$G$32*0.3,Z22="Nessel 300g KF",'GWP Baustoffe'!$G$33*0.3,Z22="Shirting 220g BW",'GWP Baustoffe'!$G$32*0.22,Z22="Hori- Ne. 400g BW",'GWP Baustoffe'!$G$32*0.4,Z22="Mollton 300g BW",'GWP Baustoffe'!$G$32*0.3,Z22="Dekomoll. 165g BW",'GWP Baustoffe'!$G$32*0.165,Z22="Velour 350g BW",'GWP Baustoffe'!$G$32*0.35,Z22="Velour 450g BW",'GWP Baustoffe'!$G$32*0.45,Z22="Velour 600g BW",'GWP Baustoffe'!$G$32*0.6,Z22="Glasklarfolie 0,3mm",'GWP Baustoffe'!$H$70*0.15,Z22="Proj.Folie 0,35mm",'GWP Baustoffe'!$H$70*0.175,Z22="Tyvek 2506B",'GWP Baustoffe'!$H$67,Z22="Mollton 200g BW",'GWP Baustoffe'!$G$32*0.2,Z22="Wooleserge 150 B1",'GWP Baustoffe'!$H$120*1,Z22="Forbo Eternal PVC",'GWP Baustoffe'!$H$73,Z22="Kunstrasen 2400g/m²",'GWP Baustoffe'!$H$81,Z22="Teppich 750g/m²",'GWP Baustoffe'!$H$71*0.53,Z22="Teppich 300g/m²",'GWP Baustoffe'!$H$71*0.214)</f>
        <v>0</v>
      </c>
      <c r="AE22" s="131">
        <f t="shared" si="0"/>
        <v>0</v>
      </c>
      <c r="AF22" s="112"/>
      <c r="AG22" s="106" t="s">
        <v>24</v>
      </c>
      <c r="AH22" s="106"/>
      <c r="AI22" s="132">
        <f>_xlfn.IFS(AG22="-",0,AG22="Fassadenfarbe [l]",'GWP Baustoffe'!$H$36,AG22="Disp. Innen [l]",'GWP Baustoffe'!$H$37,AG22="Lacke, H²O [l]",'GWP Baustoffe'!$H$41,AG22="Lacke, löse. [l]",'GWP Baustoffe'!$H$38,AG22="Metalllack, löse. [l]",'GWP Baustoffe'!$H$43,AG22="Parkettlack H²O [l]",'GWP Baustoffe'!$H$43,AG22="Henso Brands. [kg]",'GWP Baustoffe'!$H$39,AG22="Kleber [kg]",'GWP Baustoffe'!$H$40,AG22="PE Schaum [kg]",'GWP Baustoffe'!$G$54,AG22="Gewebefüller [kg]",'GWP Baustoffe'!$H$56,AG22="Silicon [kg]",'GWP Baustoffe'!$H$45,AG22="Kalkfarbe [kg]",'GWP Baustoffe'!$H$44,AG22="GFK",'GWP Baustoffe'!$H$55,AG22="Gipsputz [kg]",'GWP Baustoffe'!$H$57,AG22="Acylfarbe [l]",'GWP Baustoffe'!$H$58,AG22="GFK [kg]",'GWP Baustoffe'!$H$53)</f>
        <v>0</v>
      </c>
      <c r="AJ22" s="133">
        <f t="shared" si="6"/>
        <v>0</v>
      </c>
      <c r="AK22" s="112"/>
      <c r="AL22" s="107" t="s">
        <v>24</v>
      </c>
      <c r="AM22" s="114"/>
      <c r="AN22" s="164">
        <v>0</v>
      </c>
      <c r="AO22" s="176">
        <f>_xlfn.IFS(AL22="-",0,AL22="Papphülsen [kg]",'GWP Baustoffe'!$F$64,AL22="Acrylwanne [kg]",'GWP Baustoffe'!$F$89,AL22="Stahlwanne [m²]",'GWP Baustoffe'!$F$90,AL22="Künst. Zweig, 70cm mit Blatt [Stk]",'GWP Baustoffe'!$F$143,AL22="Styropor 5x50x100cm [Stk]",'GWP Baustoffe'!$F$144,AL22="Styropor 20x50x100cm [Stk]",'GWP Baustoffe'!$F$145,AL22="Styroppor 30x50x100cm [Stk]",'GWP Baustoffe'!$F$146,AL22="Styropdur 3x60x120cm [Stk]",'GWP Baustoffe'!$F$147,AL22="Styropdur 4x60x120cm [Stk]",'GWP Baustoffe'!$F$148,AL22="Styropdur 5x60x120cm [Stk]",'GWP Baustoffe'!$F$149,AL22="Styropdur 12x60x120cm [Stk]",'GWP Baustoffe'!$F$150,AL22="Rohriso. PE  12/15mm x 9mm [m]",'GWP Baustoffe'!$F$151,AL22="Rohriso. PE 18mm x 20mm [m]",'GWP Baustoffe'!$F$152,AL22="Rohriso. PE  22mm x 20mm [m]",'GWP Baustoffe'!$F$153,AL22="Rohriso. PE  28mm x 20mm [m]",'GWP Baustoffe'!$F$154,AL22="Rohriso. PE  60mm x 20mm [m]",'GWP Baustoffe'!$F$155,AL22="Rohriso. PE  114mm x 20mm [m]",'GWP Baustoffe'!$F$156,AL22="Europalette [Stk]",'GWP Baustoffe'!$F$157,AL22="Pulverbeschichten [m²]",'GWP Baustoffe'!$F$172,AL22="Schrauben/Kleint. Satz [Stk]",'GWP Baustoffe'!$F$169,AL22="PVC Rohr [kg]",'GWP Baustoffe'!$F$63,AL22="Stroh/Heu [kg]",'GWP Baustoffe'!$F$60,AL22="fertige Innentür [Stk]",'GWP Baustoffe'!$F$158,AL22="Blähton [kg]",'GWP Baustoffe'!$F$176,AL22="Blähglas [kg]",'GWP Baustoffe'!$F$175,AL22="Perlit 0-3 [kg]",'GWP Baustoffe'!$F$177,AL22="Perlit 0-1 [kg]",'GWP Baustoffe'!$F$178,AL22="Kies 2/32 [kg]",'GWP Baustoffe'!$F$179,AL22="Bimskies [kg]",'GWP Baustoffe'!$F$180,AL22="Korkschrot [kg]",'GWP Baustoffe'!$F$181,AL22="Kalksteinsand tr. [kg]",'GWP Baustoffe'!$F$182,AL22="Sand 0/2 tr. [kg]",'GWP Baustoffe'!$F$183,AL22="Sand 0/2 feucht [kg]",'GWP Baustoffe'!$F$184,AL22="Lehm [m³]",'GWP Baustoffe'!$F$185,AL22="Torf [m³]",'GWP Baustoffe'!$F$186,AL22="Riggips 10mm [m²]",'GWP Baustoffe'!$F$188,AL22="Riggips 12,5mm [m²]",'GWP Baustoffe'!$F$189,AL22="Riggips 15mm [m²]",'GWP Baustoffe'!$F$190,AL22="Riggips 18mm [m²]",'GWP Baustoffe'!$F$191,AL22="Glasbaustein [m³]",'GWP Baustoffe'!$F$193,AL22="Promatec 15mm [m²]",'GWP Baustoffe'!$F$194,AL22="Steinwolle [m³]",'GWP Baustoffe'!$F$195)</f>
        <v>0</v>
      </c>
      <c r="AP22" s="161">
        <f>_xlfn.IFS(AL22="-",0,AL22="Papphülsen [kg]",'GWP Baustoffe'!$H$64,AL22="Acrylwanne [kg]",'GWP Baustoffe'!$H$89,AL22="Stahlwanne [m²]",'GWP Baustoffe'!$H$90,AL22="Künst. Zweig, 70cm mit Blatt [Stk]",'GWP Baustoffe'!$H$143,AL22="Styropor 5x50x100cm [Stk]",'GWP Baustoffe'!$H$144,AL22="Styropor 20x50x100cm [Stk]",'GWP Baustoffe'!$H$145,AL22="Styroppor 30x50x100cm [Stk]",'GWP Baustoffe'!$H$146,AL22="Styropdur 3x60x120cm [Stk]",'GWP Baustoffe'!$H$147,AL22="Styropdur 4x60x120cm [Stk]",'GWP Baustoffe'!$H$148,AL22="Styropdur 5x60x120cm [Stk]",'GWP Baustoffe'!$H$149,AL22="Styropdur 12x60x120cm [Stk]",'GWP Baustoffe'!$H$150,AL22="Rohriso. PE  12/15mm x 9mm [m]",'GWP Baustoffe'!$H$151,AL22="Rohriso. PE 18mm x 20mm [m]",'GWP Baustoffe'!$H$152,AL22="Rohriso. PE  22mm x 20mm [m]",'GWP Baustoffe'!$H$153,AL22="Rohriso. PE  28mm x 20mm [m]",'GWP Baustoffe'!$H$154,AL22="Rohriso. PE  60mm x 20mm [m]",'GWP Baustoffe'!$H$155,AL22="Rohriso. PE  114mm x 20mm [m]",'GWP Baustoffe'!$H$156,AL22="Europalette [Stk]",'GWP Baustoffe'!$H$157,AL22="Pulverbeschichten [m²]",'GWP Baustoffe'!$H$172,AL22="Schrauben/Kleint. Satz [Stk]",'GWP Baustoffe'!$H$169,AL22="PVC Rohr [kg]",'GWP Baustoffe'!$H$63,AL22="Stroh/Heu [kg]",'GWP Baustoffe'!$H$60,AL22="fertige Innentür [Stk]",'GWP Baustoffe'!$H$158,AL22="Blähton [kg]",'GWP Baustoffe'!$H$176,AL22="Blähglas [kg]",'GWP Baustoffe'!$H$175,AL22="Perlit 0-3 [kg]",'GWP Baustoffe'!$H$177,AL22="Perlit 0-1 [kg]",'GWP Baustoffe'!$H$178,AL22="Kies 2/32 [kg]",'GWP Baustoffe'!$H$179,AL22="Bimskies [kg]",'GWP Baustoffe'!$H$180,AL22="Korkschrot [kg]",'GWP Baustoffe'!$H$181,AL22="Kalksteinsand tr. [kg]",'GWP Baustoffe'!$H$182,AL22="Sand 0/2 tr. [kg]",'GWP Baustoffe'!$H$183,AL22="Sand 0/2 feucht [kg]",'GWP Baustoffe'!$H$184,AL22="Lehm [m³]",'GWP Baustoffe'!$H$185,AL22="Torf [m³]",'GWP Baustoffe'!$H$186,AL22="Riggips 10mm [m²]",'GWP Baustoffe'!$H$188,AL22="Riggips 12,5mm [m²]",'GWP Baustoffe'!$H$189,AL22="Riggips 15mm [m²]",'GWP Baustoffe'!$H$190,AL22="Riggips 18mm [m²]",'GWP Baustoffe'!$H$191,AL22="Glasbaustein [m³]",'GWP Baustoffe'!$H$193,AL22="Promatec 15mm [m²]",'GWP Baustoffe'!$H$194,AL22="Steinwolle [m³]",'GWP Baustoffe'!$H$195)</f>
        <v>0</v>
      </c>
      <c r="AQ22" s="131">
        <f t="shared" si="2"/>
        <v>0</v>
      </c>
      <c r="AR22" s="105"/>
      <c r="AS22" s="105"/>
      <c r="AT22" s="105"/>
      <c r="AU22" s="105"/>
      <c r="AV22" s="105"/>
      <c r="AW22" s="105"/>
    </row>
    <row r="23" spans="1:49" s="49" customFormat="1" ht="21" customHeight="1" x14ac:dyDescent="0.3">
      <c r="A23" s="112"/>
      <c r="B23" s="106" t="s">
        <v>24</v>
      </c>
      <c r="C23" s="114"/>
      <c r="D23" s="164">
        <v>90</v>
      </c>
      <c r="E23" s="161">
        <f>_xlfn.IFS(B23="-",0,B23="Profil",'GWP Baustoffe'!$F$7,B23="Blech",'GWP Baustoffe'!$F$8,B23="Edel Blech",'GWP Baustoffe'!$F$47,B23="verz. Blech",'GWP Baustoffe'!F$49)</f>
        <v>0</v>
      </c>
      <c r="F23" s="129">
        <f>_xlfn.IFS(B23="-",0,B23="Profil",'GWP Baustoffe'!$H$7,B23="Blech",'GWP Baustoffe'!$H$8,B23="Edel Blech",'GWP Baustoffe'!$H$47,B23="verz. Blech",'GWP Baustoffe'!$H$49)</f>
        <v>0</v>
      </c>
      <c r="G23" s="131">
        <f t="shared" si="3"/>
        <v>0</v>
      </c>
      <c r="H23" s="112"/>
      <c r="I23" s="106" t="s">
        <v>24</v>
      </c>
      <c r="J23" s="158"/>
      <c r="K23" s="164">
        <v>90</v>
      </c>
      <c r="L23" s="161">
        <f>_xlfn.IFS(I23="-",0,I23="Al Profil",'GWP Baustoffe'!$F$9,I23="Al Blech",'GWP Baustoffe'!$F$10,I23="Cu Blech",0)</f>
        <v>0</v>
      </c>
      <c r="M23" s="129">
        <f>_xlfn.IFS(I23="-",0,I23="Al Profil",'GWP Baustoffe'!$H$9,I23="Al Blech",'GWP Baustoffe'!$H$10,I23="Cu Blech",'GWP Baustoffe'!$H$48)</f>
        <v>0</v>
      </c>
      <c r="N23" s="131">
        <f t="shared" si="4"/>
        <v>0</v>
      </c>
      <c r="O23" s="112"/>
      <c r="P23" s="106" t="s">
        <v>24</v>
      </c>
      <c r="Q23" s="107"/>
      <c r="R23" s="106"/>
      <c r="S23" s="107"/>
      <c r="T23" s="114"/>
      <c r="U23" s="164">
        <v>10</v>
      </c>
      <c r="V23" s="162">
        <f>_xlfn.IFS(P23="-",0,P23="Latten",'GWP Baustoffe'!$F$13,P23="Latten zert.",'GWP Baustoffe'!$F$13,P23="KVH",'GWP Baustoffe'!$F$14,P23="Hobelware",'GWP Baustoffe'!$F$15,P23="Hobelware zert.",'GWP Baustoffe'!$F$15,P23="Sperrholz",'GWP Baustoffe'!$F$16,P23="Sperrholz zert.",'GWP Baustoffe'!$F$16,P23="Fi 3-Schicht",'GWP Baustoffe'!$F$17,P23="Fi 3-Schicht zert.",'GWP Baustoffe'!$F$17,P23="Gabun Tipla",'GWP Baustoffe'!$F$18,P23="MDF",'GWP Baustoffe'!$F$19,P23="MDF be.",'GWP Baustoffe'!$F$20,P23="HDF",'GWP Baustoffe'!$F$21,P23="Spanplatte",'GWP Baustoffe'!$F$22,P23="Spanplatte, be.",'GWP Baustoffe'!$F$23,P23="Laubschnittholz",'GWP Baustoffe'!$F$24,P23="OSB",'GWP Baustoffe'!$F$25,P23="Steico LVL",'GWP Baustoffe'!$F$26,P23="Gabun Sperr.",'GWP Baustoffe'!$F$27,P23="Birke Multi",'GWP Baustoffe'!$F$28,P23="Birke Multi zert.",'GWP Baustoffe'!$F$28,P23="HPL 0,8mm",'GWP Baustoffe'!$F$29*1250,P23="Polystyrol (XPS)",'GWP Baustoffe'!$F$87)</f>
        <v>0</v>
      </c>
      <c r="W23" s="129">
        <f>_xlfn.IFS(P23="-",0,P23="Latten",'GWP Baustoffe'!$H$13,P23="Latten zert.",'GWP Baustoffe'!$I$13,P23="KVH",'GWP Baustoffe'!$H$14,P23="Hobelware",'GWP Baustoffe'!$H$15,P23="Hobelware zert.",'GWP Baustoffe'!$I$15,P23="Sperrholz",'GWP Baustoffe'!$H$16,P23="Sperrholz zert.",'GWP Baustoffe'!$I$16,P23="Fi 3-Schicht",'GWP Baustoffe'!$H$17,P23="Fi 3-Schicht zert.",'GWP Baustoffe'!$I$17,P23="Gabun Tipla",'GWP Baustoffe'!$H$18,P23="MDF",'GWP Baustoffe'!$H$19,P23="MDF be.",'GWP Baustoffe'!$H$20,P23="HDF",'GWP Baustoffe'!$H$21,P23="Spanplatte",'GWP Baustoffe'!$H$22,P23="Spanplatte, be.",'GWP Baustoffe'!$H$23,P23="Laubschnittholz",'GWP Baustoffe'!$H$24,P23="OSB",'GWP Baustoffe'!$H$25,P23="Steico LVL",'GWP Baustoffe'!$H$26,P23="Gabun Sperr.",'GWP Baustoffe'!$H$27,P23="Birke Multi",'GWP Baustoffe'!$H$28,P23="Birke Multi zert.",'GWP Baustoffe'!$I$28,P23="HPL 0,8mm",'GWP Baustoffe'!$H$29*1250,P23="Polystyrol (XPS)",'GWP Baustoffe'!$H$87)</f>
        <v>0</v>
      </c>
      <c r="X23" s="131">
        <f t="shared" si="5"/>
        <v>0</v>
      </c>
      <c r="Y23" s="113"/>
      <c r="Z23" s="107" t="s">
        <v>24</v>
      </c>
      <c r="AA23" s="114"/>
      <c r="AB23" s="164">
        <v>0</v>
      </c>
      <c r="AC23" s="189">
        <f>_xlfn.IFS(Z23="-",0,Z23="Schaumstoff_5cm",'GWP Baustoffe'!$F$34*1.5,Z23="PE_Noppenfolie",'GWP Baustoffe'!$F$80,Z23="PE_Folie 100my",'GWP Baustoffe'!$F$78,Z23="PE_Folie 1mm",'GWP Baustoffe'!$F$79,Z23="Linoleum allg",'GWP Baustoffe'!$F$68,Z23="Linoleum Forbo",'GWP Baustoffe'!$F$69,Z23="PVC 2mm",'GWP Baustoffe'!$F$70,Z23="Teppich 1400g/m²",'GWP Baustoffe'!$F$71,Z23="Laminat",'GWP Baustoffe'!$F$72,Z23="Natursteinfliesen",'GWP Baustoffe'!$F$73,Z23="keramische Fliesen",'GWP Baustoffe'!$F$74,Z23="Filz 3mm (400g)",'GWP Baustoffe'!$F$75,Z23="Filz Fulda Rex 800g",'GWP Baustoffe'!$F$76,Z23="Hanfvlies 3mm",'GWP Baustoffe'!$F$82,Z23="Texil Sonnenschutz",'GWP Baustoffe'!$F$77,Z23="Kraftpapier 120g",'GWP Baustoffe'!$F$110,Z23="Papiertapete bedr. ",'GWP Baustoffe'!$F$111,Z23="Glasvlies Tapete",'GWP Baustoffe'!$F$112,Z23="Glasvlies_bedr.",'GWP Baustoffe'!$F$113,Z23="Tanztepp. 2mm",'GWP Baustoffe'!$F$70,Z23="Tanztepp. 1,7mm",'GWP Baustoffe'!$F$70/2*1.7,Z23="Tanztepp. 1,2mm",'GWP Baustoffe'!$F$70/2*1.2,Z23="Malervlies",'GWP Baustoffe'!$F$75*0.6,Z23="Bodent. 450g BW",'GWP Baustoffe'!$F$32*0.5,Z23="Tüll 50g BW",'GWP Baustoffe'!$F$32*0.05,Z23="Tüll 50g KF",'GWP Baustoffe'!$F$33*0.05,Z23="Tüll 100g BW",'GWP Baustoffe'!$F$32*0.1,Z23="Tüll 100g KF",'GWP Baustoffe'!$F$33*0.1,Z23="Schl. Ne. 75g BW",'GWP Baustoffe'!$F$32*0.075,Z23="Schl. Ne. 75g KF",'GWP Baustoffe'!$F$33*0.075,Z23="Nessel 300g BW",'GWP Baustoffe'!$F$32*0.3,Z23="Nessel 300g KF",'GWP Baustoffe'!$F$33*0.3,Z23="Shirting 220g BW",'GWP Baustoffe'!$F$32*0.22,Z23="Hori- Ne. 400g BW",'GWP Baustoffe'!$F$32*0.4,Z23="Mollton 300g BW",'GWP Baustoffe'!$F$32*0.3,Z23="Dekomoll. 165g BW",'GWP Baustoffe'!$F$32*0.165,Z23="Velour 350g BW",'GWP Baustoffe'!$F$32*0.35,Z23="Velour 450g BW",'GWP Baustoffe'!$F$32*0.45,Z23="Velour 600g BW",'GWP Baustoffe'!$F$32*0.6,Z23="Glasklarfolie 0,3mm",'GWP Baustoffe'!$F$70*0.15,Z23="Proj.Folie 0,35mm",'GWP Baustoffe'!$F$70*0.175,Z23="Tyvek 2506B",'GWP Baustoffe'!$F$67,Z23="Mollton 200g BW",'GWP Baustoffe'!$F48*0.2,Z23="Wooleserge 150 B1",'GWP Baustoffe'!$F$120*1,Z23="Forbo Eternal PVC",'GWP Baustoffe'!$F$73,Z23="Kunstrasen 2400g/m²",'GWP Baustoffe'!$F$81,Z23="Teppich 750g/m²",'GWP Baustoffe'!$F$71*0.53,Z23="Teppich 300g/m²",'GWP Baustoffe'!$F$71*0.214)</f>
        <v>0</v>
      </c>
      <c r="AD23" s="161">
        <f>_xlfn.IFS(Z23="-",0,Z23="Schaumstoff_5cm",'GWP Baustoffe'!$H$34*1.5,Z23="PE_Noppenfolie",'GWP Baustoffe'!$H$80,Z23="PE_Folie 100my",'GWP Baustoffe'!$H$78,Z23="PE_Folie 1mm",'GWP Baustoffe'!$H$79,Z23="Linoleum allg",'GWP Baustoffe'!$H$68,Z23="Linoleum Forbo",'GWP Baustoffe'!$H$69,Z23="PVC 2mm",'GWP Baustoffe'!$H$70,Z23="Teppich 1400g/m²",'GWP Baustoffe'!$H$71,Z23="Laminat",'GWP Baustoffe'!$H$72,Z23="Natursteinfliesen",'GWP Baustoffe'!$H$73,Z23="keramische Fliesen",'GWP Baustoffe'!$H$74,Z23="Filz 3mm (400g)",'GWP Baustoffe'!$H$75,Z23="Filz Fulda Rex 800g",'GWP Baustoffe'!$H$76,Z23="Jute",'GWP Baustoffe'!$H$81,Z23="Hanfvlies 3mm",'GWP Baustoffe'!$H$82,Z23="Texil Sonnenschutz",'GWP Baustoffe'!$H$77,Z23="Kraftpapier 120g",'GWP Baustoffe'!$H$110,Z23="Papiertapete bedr. ",'GWP Baustoffe'!$H$111,Z23="Glasvlies Tapete",'GWP Baustoffe'!$H$112,Z23="Glasvlies_bedr.",'GWP Baustoffe'!$H$113,Z23="Tanztepp. 2mm",'GWP Baustoffe'!$H$70,Z23="Tanztepp. 1,7mm",'GWP Baustoffe'!$H$70/2*1.7,Z23="Tanztepp. 1,2mm",'GWP Baustoffe'!$H$70/2*1.2,Z23="Malervlies",'GWP Baustoffe'!$H$75*0.6,Z23="Bodent. 450g BW",'GWP Baustoffe'!$G$32*0.45,Z23="Tüll 50g BW",'GWP Baustoffe'!$G$32*0.05,Z23="Tüll 50g KF",'GWP Baustoffe'!$G$33*0.05,Z23="Tüll 100g BW",'GWP Baustoffe'!$G$32*0.1,Z23="Tüll 100g KF",'GWP Baustoffe'!$G$33*0.1,Z23="Schl. Ne. 75g BW",'GWP Baustoffe'!$G$32*0.075,Z23="Schl. Ne. 75g KF",'GWP Baustoffe'!$G$33*0.075,Z23="Nessel 300g BW",'GWP Baustoffe'!$G$32*0.3,Z23="Nessel 300g KF",'GWP Baustoffe'!$G$33*0.3,Z23="Shirting 220g BW",'GWP Baustoffe'!$G$32*0.22,Z23="Hori- Ne. 400g BW",'GWP Baustoffe'!$G$32*0.4,Z23="Mollton 300g BW",'GWP Baustoffe'!$G$32*0.3,Z23="Dekomoll. 165g BW",'GWP Baustoffe'!$G$32*0.165,Z23="Velour 350g BW",'GWP Baustoffe'!$G$32*0.35,Z23="Velour 450g BW",'GWP Baustoffe'!$G$32*0.45,Z23="Velour 600g BW",'GWP Baustoffe'!$G$32*0.6,Z23="Glasklarfolie 0,3mm",'GWP Baustoffe'!$H$70*0.15,Z23="Proj.Folie 0,35mm",'GWP Baustoffe'!$H$70*0.175,Z23="Tyvek 2506B",'GWP Baustoffe'!$H$67,Z23="Mollton 200g BW",'GWP Baustoffe'!$G$32*0.2,Z23="Wooleserge 150 B1",'GWP Baustoffe'!$H$120*1,Z23="Forbo Eternal PVC",'GWP Baustoffe'!$H$73,Z23="Kunstrasen 2400g/m²",'GWP Baustoffe'!$H$81,Z23="Teppich 750g/m²",'GWP Baustoffe'!$H$71*0.53,Z23="Teppich 300g/m²",'GWP Baustoffe'!$H$71*0.214)</f>
        <v>0</v>
      </c>
      <c r="AE23" s="131">
        <f>AA23*(AD23+AC23/100*AB23)</f>
        <v>0</v>
      </c>
      <c r="AF23" s="112"/>
      <c r="AG23" s="106" t="s">
        <v>24</v>
      </c>
      <c r="AH23" s="106"/>
      <c r="AI23" s="132">
        <f>_xlfn.IFS(AG23="-",0,AG23="Fassadenfarbe [l]",'GWP Baustoffe'!$H$36,AG23="Disp. Innen [l]",'GWP Baustoffe'!$H$37,AG23="Lacke, H²O [l]",'GWP Baustoffe'!$H$41,AG23="Lacke, löse. [l]",'GWP Baustoffe'!$H$38,AG23="Metalllack, löse. [l]",'GWP Baustoffe'!$H$43,AG23="Parkettlack H²O [l]",'GWP Baustoffe'!$H$43,AG23="Henso Brands. [kg]",'GWP Baustoffe'!$H$39,AG23="Kleber [kg]",'GWP Baustoffe'!$H$40,AG23="PE Schaum [kg]",'GWP Baustoffe'!$G$54,AG23="Gewebefüller [kg]",'GWP Baustoffe'!$H$56,AG23="Silicon [kg]",'GWP Baustoffe'!$H$45,AG23="Kalkfarbe [kg]",'GWP Baustoffe'!$H$44,AG23="GFK",'GWP Baustoffe'!$H$55,AG23="Gipsputz [kg]",'GWP Baustoffe'!$H$57,AG23="Acylfarbe [l]",'GWP Baustoffe'!$H$58,AG23="GFK [kg]",'GWP Baustoffe'!$H$53)</f>
        <v>0</v>
      </c>
      <c r="AJ23" s="133">
        <f t="shared" si="6"/>
        <v>0</v>
      </c>
      <c r="AK23" s="112"/>
      <c r="AL23" s="107" t="s">
        <v>24</v>
      </c>
      <c r="AM23" s="114"/>
      <c r="AN23" s="164">
        <v>0</v>
      </c>
      <c r="AO23" s="176">
        <f>_xlfn.IFS(AL23="-",0,AL23="Papphülsen [kg]",'GWP Baustoffe'!$F$64,AL23="Acrylwanne [kg]",'GWP Baustoffe'!$F$89,AL23="Stahlwanne [m²]",'GWP Baustoffe'!$F$90,AL23="Künst. Zweig, 70cm mit Blatt [Stk]",'GWP Baustoffe'!$F$143,AL23="Styropor 5x50x100cm [Stk]",'GWP Baustoffe'!$F$144,AL23="Styropor 20x50x100cm [Stk]",'GWP Baustoffe'!$F$145,AL23="Styroppor 30x50x100cm [Stk]",'GWP Baustoffe'!$F$146,AL23="Styropdur 3x60x120cm [Stk]",'GWP Baustoffe'!$F$147,AL23="Styropdur 4x60x120cm [Stk]",'GWP Baustoffe'!$F$148,AL23="Styropdur 5x60x120cm [Stk]",'GWP Baustoffe'!$F$149,AL23="Styropdur 12x60x120cm [Stk]",'GWP Baustoffe'!$F$150,AL23="Rohriso. PE  12/15mm x 9mm [m]",'GWP Baustoffe'!$F$151,AL23="Rohriso. PE 18mm x 20mm [m]",'GWP Baustoffe'!$F$152,AL23="Rohriso. PE  22mm x 20mm [m]",'GWP Baustoffe'!$F$153,AL23="Rohriso. PE  28mm x 20mm [m]",'GWP Baustoffe'!$F$154,AL23="Rohriso. PE  60mm x 20mm [m]",'GWP Baustoffe'!$F$155,AL23="Rohriso. PE  114mm x 20mm [m]",'GWP Baustoffe'!$F$156,AL23="Europalette [Stk]",'GWP Baustoffe'!$F$157,AL23="Pulverbeschichten [m²]",'GWP Baustoffe'!$F$172,AL23="Schrauben/Kleint. Satz [Stk]",'GWP Baustoffe'!$F$169,AL23="PVC Rohr [kg]",'GWP Baustoffe'!$F$63,AL23="Stroh/Heu [kg]",'GWP Baustoffe'!$F$60,AL23="fertige Innentür [Stk]",'GWP Baustoffe'!$F$158,AL23="Blähton [kg]",'GWP Baustoffe'!$F$176,AL23="Blähglas [kg]",'GWP Baustoffe'!$F$175,AL23="Perlit 0-3 [kg]",'GWP Baustoffe'!$F$177,AL23="Perlit 0-1 [kg]",'GWP Baustoffe'!$F$178,AL23="Kies 2/32 [kg]",'GWP Baustoffe'!$F$179,AL23="Bimskies [kg]",'GWP Baustoffe'!$F$180,AL23="Korkschrot [kg]",'GWP Baustoffe'!$F$181,AL23="Kalksteinsand tr. [kg]",'GWP Baustoffe'!$F$182,AL23="Sand 0/2 tr. [kg]",'GWP Baustoffe'!$F$183,AL23="Sand 0/2 feucht [kg]",'GWP Baustoffe'!$F$184,AL23="Lehm [m³]",'GWP Baustoffe'!$F$185,AL23="Torf [m³]",'GWP Baustoffe'!$F$186,AL23="Riggips 10mm [m²]",'GWP Baustoffe'!$F$188,AL23="Riggips 12,5mm [m²]",'GWP Baustoffe'!$F$189,AL23="Riggips 15mm [m²]",'GWP Baustoffe'!$F$190,AL23="Riggips 18mm [m²]",'GWP Baustoffe'!$F$191,AL23="Glasbaustein [m³]",'GWP Baustoffe'!$F$193,AL23="Promatec 15mm [m²]",'GWP Baustoffe'!$F$194,AL23="Steinwolle [m³]",'GWP Baustoffe'!$F$195)</f>
        <v>0</v>
      </c>
      <c r="AP23" s="161">
        <f>_xlfn.IFS(AL23="-",0,AL23="Papphülsen [kg]",'GWP Baustoffe'!$H$64,AL23="Acrylwanne [kg]",'GWP Baustoffe'!$H$89,AL23="Stahlwanne [m²]",'GWP Baustoffe'!$H$90,AL23="Künst. Zweig, 70cm mit Blatt [Stk]",'GWP Baustoffe'!$H$143,AL23="Styropor 5x50x100cm [Stk]",'GWP Baustoffe'!$H$144,AL23="Styropor 20x50x100cm [Stk]",'GWP Baustoffe'!$H$145,AL23="Styroppor 30x50x100cm [Stk]",'GWP Baustoffe'!$H$146,AL23="Styropdur 3x60x120cm [Stk]",'GWP Baustoffe'!$H$147,AL23="Styropdur 4x60x120cm [Stk]",'GWP Baustoffe'!$H$148,AL23="Styropdur 5x60x120cm [Stk]",'GWP Baustoffe'!$H$149,AL23="Styropdur 12x60x120cm [Stk]",'GWP Baustoffe'!$H$150,AL23="Rohriso. PE  12/15mm x 9mm [m]",'GWP Baustoffe'!$H$151,AL23="Rohriso. PE 18mm x 20mm [m]",'GWP Baustoffe'!$H$152,AL23="Rohriso. PE  22mm x 20mm [m]",'GWP Baustoffe'!$H$153,AL23="Rohriso. PE  28mm x 20mm [m]",'GWP Baustoffe'!$H$154,AL23="Rohriso. PE  60mm x 20mm [m]",'GWP Baustoffe'!$H$155,AL23="Rohriso. PE  114mm x 20mm [m]",'GWP Baustoffe'!$H$156,AL23="Europalette [Stk]",'GWP Baustoffe'!$H$157,AL23="Pulverbeschichten [m²]",'GWP Baustoffe'!$H$172,AL23="Schrauben/Kleint. Satz [Stk]",'GWP Baustoffe'!$H$169,AL23="PVC Rohr [kg]",'GWP Baustoffe'!$H$63,AL23="Stroh/Heu [kg]",'GWP Baustoffe'!$H$60,AL23="fertige Innentür [Stk]",'GWP Baustoffe'!$H$158,AL23="Blähton [kg]",'GWP Baustoffe'!$H$176,AL23="Blähglas [kg]",'GWP Baustoffe'!$H$175,AL23="Perlit 0-3 [kg]",'GWP Baustoffe'!$H$177,AL23="Perlit 0-1 [kg]",'GWP Baustoffe'!$H$178,AL23="Kies 2/32 [kg]",'GWP Baustoffe'!$H$179,AL23="Bimskies [kg]",'GWP Baustoffe'!$H$180,AL23="Korkschrot [kg]",'GWP Baustoffe'!$H$181,AL23="Kalksteinsand tr. [kg]",'GWP Baustoffe'!$H$182,AL23="Sand 0/2 tr. [kg]",'GWP Baustoffe'!$H$183,AL23="Sand 0/2 feucht [kg]",'GWP Baustoffe'!$H$184,AL23="Lehm [m³]",'GWP Baustoffe'!$H$185,AL23="Torf [m³]",'GWP Baustoffe'!$H$186,AL23="Riggips 10mm [m²]",'GWP Baustoffe'!$H$188,AL23="Riggips 12,5mm [m²]",'GWP Baustoffe'!$H$189,AL23="Riggips 15mm [m²]",'GWP Baustoffe'!$H$190,AL23="Riggips 18mm [m²]",'GWP Baustoffe'!$H$191,AL23="Glasbaustein [m³]",'GWP Baustoffe'!$H$193,AL23="Promatec 15mm [m²]",'GWP Baustoffe'!$H$194,AL23="Steinwolle [m³]",'GWP Baustoffe'!$H$195)</f>
        <v>0</v>
      </c>
      <c r="AQ23" s="131">
        <f t="shared" si="2"/>
        <v>0</v>
      </c>
      <c r="AR23" s="105"/>
      <c r="AS23" s="105"/>
      <c r="AT23" s="105"/>
      <c r="AU23" s="105"/>
      <c r="AV23" s="105"/>
      <c r="AW23" s="105"/>
    </row>
    <row r="24" spans="1:49" s="49" customFormat="1" ht="21" customHeight="1" x14ac:dyDescent="0.3">
      <c r="A24" s="112"/>
      <c r="B24" s="106" t="s">
        <v>24</v>
      </c>
      <c r="C24" s="114"/>
      <c r="D24" s="164">
        <v>90</v>
      </c>
      <c r="E24" s="161">
        <f>_xlfn.IFS(B24="-",0,B24="Profil",'GWP Baustoffe'!$F$7,B24="Blech",'GWP Baustoffe'!$F$8,B24="Edel Blech",'GWP Baustoffe'!$F$47,B24="verz. Blech",'GWP Baustoffe'!F$49)</f>
        <v>0</v>
      </c>
      <c r="F24" s="129">
        <f>_xlfn.IFS(B24="-",0,B24="Profil",'GWP Baustoffe'!$H$7,B24="Blech",'GWP Baustoffe'!$H$8,B24="Edel Blech",'GWP Baustoffe'!$H$47,B24="verz. Blech",'GWP Baustoffe'!$H$49)</f>
        <v>0</v>
      </c>
      <c r="G24" s="131">
        <f t="shared" si="3"/>
        <v>0</v>
      </c>
      <c r="H24" s="112"/>
      <c r="I24" s="106" t="s">
        <v>24</v>
      </c>
      <c r="J24" s="158"/>
      <c r="K24" s="164">
        <v>90</v>
      </c>
      <c r="L24" s="161">
        <f>_xlfn.IFS(I24="-",0,I24="Al Profil",'GWP Baustoffe'!$F$9,I24="Al Blech",'GWP Baustoffe'!$F$10,I24="Cu Blech",0)</f>
        <v>0</v>
      </c>
      <c r="M24" s="129">
        <f>_xlfn.IFS(I24="-",0,I24="Al Profil",'GWP Baustoffe'!$H$9,I24="Al Blech",'GWP Baustoffe'!$H$10,I24="Cu Blech",'GWP Baustoffe'!$H$48)</f>
        <v>0</v>
      </c>
      <c r="N24" s="131">
        <f t="shared" si="4"/>
        <v>0</v>
      </c>
      <c r="O24" s="112"/>
      <c r="P24" s="106" t="s">
        <v>24</v>
      </c>
      <c r="Q24" s="107"/>
      <c r="R24" s="106"/>
      <c r="S24" s="107"/>
      <c r="T24" s="114"/>
      <c r="U24" s="164">
        <v>10</v>
      </c>
      <c r="V24" s="162">
        <f>_xlfn.IFS(P24="-",0,P24="Latten",'GWP Baustoffe'!$F$13,P24="Latten zert.",'GWP Baustoffe'!$F$13,P24="KVH",'GWP Baustoffe'!$F$14,P24="Hobelware",'GWP Baustoffe'!$F$15,P24="Hobelware zert.",'GWP Baustoffe'!$F$15,P24="Sperrholz",'GWP Baustoffe'!$F$16,P24="Sperrholz zert.",'GWP Baustoffe'!$F$16,P24="Fi 3-Schicht",'GWP Baustoffe'!$F$17,P24="Fi 3-Schicht zert.",'GWP Baustoffe'!$F$17,P24="Gabun Tipla",'GWP Baustoffe'!$F$18,P24="MDF",'GWP Baustoffe'!$F$19,P24="MDF be.",'GWP Baustoffe'!$F$20,P24="HDF",'GWP Baustoffe'!$F$21,P24="Spanplatte",'GWP Baustoffe'!$F$22,P24="Spanplatte, be.",'GWP Baustoffe'!$F$23,P24="Laubschnittholz",'GWP Baustoffe'!$F$24,P24="OSB",'GWP Baustoffe'!$F$25,P24="Steico LVL",'GWP Baustoffe'!$F$26,P24="Gabun Sperr.",'GWP Baustoffe'!$F$27,P24="Birke Multi",'GWP Baustoffe'!$F$28,P24="Birke Multi zert.",'GWP Baustoffe'!$F$28,P24="HPL 0,8mm",'GWP Baustoffe'!$F$29*1250,P24="Polystyrol (XPS)",'GWP Baustoffe'!$F$87)</f>
        <v>0</v>
      </c>
      <c r="W24" s="129">
        <f>_xlfn.IFS(P24="-",0,P24="Latten",'GWP Baustoffe'!$H$13,P24="Latten zert.",'GWP Baustoffe'!$I$13,P24="KVH",'GWP Baustoffe'!$H$14,P24="Hobelware",'GWP Baustoffe'!$H$15,P24="Hobelware zert.",'GWP Baustoffe'!$I$15,P24="Sperrholz",'GWP Baustoffe'!$H$16,P24="Sperrholz zert.",'GWP Baustoffe'!$I$16,P24="Fi 3-Schicht",'GWP Baustoffe'!$H$17,P24="Fi 3-Schicht zert.",'GWP Baustoffe'!$I$17,P24="Gabun Tipla",'GWP Baustoffe'!$H$18,P24="MDF",'GWP Baustoffe'!$H$19,P24="MDF be.",'GWP Baustoffe'!$H$20,P24="HDF",'GWP Baustoffe'!$H$21,P24="Spanplatte",'GWP Baustoffe'!$H$22,P24="Spanplatte, be.",'GWP Baustoffe'!$H$23,P24="Laubschnittholz",'GWP Baustoffe'!$H$24,P24="OSB",'GWP Baustoffe'!$H$25,P24="Steico LVL",'GWP Baustoffe'!$H$26,P24="Gabun Sperr.",'GWP Baustoffe'!$H$27,P24="Birke Multi",'GWP Baustoffe'!$H$28,P24="Birke Multi zert.",'GWP Baustoffe'!$I$28,P24="HPL 0,8mm",'GWP Baustoffe'!$H$29*1250,P24="Polystyrol (XPS)",'GWP Baustoffe'!$H$87)</f>
        <v>0</v>
      </c>
      <c r="X24" s="131">
        <f t="shared" si="5"/>
        <v>0</v>
      </c>
      <c r="Y24" s="113"/>
      <c r="Z24" s="107" t="s">
        <v>24</v>
      </c>
      <c r="AA24" s="114"/>
      <c r="AB24" s="164">
        <v>0</v>
      </c>
      <c r="AC24" s="189">
        <f>_xlfn.IFS(Z24="-",0,Z24="Schaumstoff_5cm",'GWP Baustoffe'!$F$34*1.5,Z24="PE_Noppenfolie",'GWP Baustoffe'!$F$80,Z24="PE_Folie 100my",'GWP Baustoffe'!$F$78,Z24="PE_Folie 1mm",'GWP Baustoffe'!$F$79,Z24="Linoleum allg",'GWP Baustoffe'!$F$68,Z24="Linoleum Forbo",'GWP Baustoffe'!$F$69,Z24="PVC 2mm",'GWP Baustoffe'!$F$70,Z24="Teppich 1400g/m²",'GWP Baustoffe'!$F$71,Z24="Laminat",'GWP Baustoffe'!$F$72,Z24="Natursteinfliesen",'GWP Baustoffe'!$F$73,Z24="keramische Fliesen",'GWP Baustoffe'!$F$74,Z24="Filz 3mm (400g)",'GWP Baustoffe'!$F$75,Z24="Filz Fulda Rex 800g",'GWP Baustoffe'!$F$76,Z24="Hanfvlies 3mm",'GWP Baustoffe'!$F$82,Z24="Texil Sonnenschutz",'GWP Baustoffe'!$F$77,Z24="Kraftpapier 120g",'GWP Baustoffe'!$F$110,Z24="Papiertapete bedr. ",'GWP Baustoffe'!$F$111,Z24="Glasvlies Tapete",'GWP Baustoffe'!$F$112,Z24="Glasvlies_bedr.",'GWP Baustoffe'!$F$113,Z24="Tanztepp. 2mm",'GWP Baustoffe'!$F$70,Z24="Tanztepp. 1,7mm",'GWP Baustoffe'!$F$70/2*1.7,Z24="Tanztepp. 1,2mm",'GWP Baustoffe'!$F$70/2*1.2,Z24="Malervlies",'GWP Baustoffe'!$F$75*0.6,Z24="Bodent. 450g BW",'GWP Baustoffe'!$F$32*0.5,Z24="Tüll 50g BW",'GWP Baustoffe'!$F$32*0.05,Z24="Tüll 50g KF",'GWP Baustoffe'!$F$33*0.05,Z24="Tüll 100g BW",'GWP Baustoffe'!$F$32*0.1,Z24="Tüll 100g KF",'GWP Baustoffe'!$F$33*0.1,Z24="Schl. Ne. 75g BW",'GWP Baustoffe'!$F$32*0.075,Z24="Schl. Ne. 75g KF",'GWP Baustoffe'!$F$33*0.075,Z24="Nessel 300g BW",'GWP Baustoffe'!$F$32*0.3,Z24="Nessel 300g KF",'GWP Baustoffe'!$F$33*0.3,Z24="Shirting 220g BW",'GWP Baustoffe'!$F$32*0.22,Z24="Hori- Ne. 400g BW",'GWP Baustoffe'!$F$32*0.4,Z24="Mollton 300g BW",'GWP Baustoffe'!$F$32*0.3,Z24="Dekomoll. 165g BW",'GWP Baustoffe'!$F$32*0.165,Z24="Velour 350g BW",'GWP Baustoffe'!$F$32*0.35,Z24="Velour 450g BW",'GWP Baustoffe'!$F$32*0.45,Z24="Velour 600g BW",'GWP Baustoffe'!$F$32*0.6,Z24="Glasklarfolie 0,3mm",'GWP Baustoffe'!$F$70*0.15,Z24="Proj.Folie 0,35mm",'GWP Baustoffe'!$F$70*0.175,Z24="Tyvek 2506B",'GWP Baustoffe'!$F$67,Z24="Mollton 200g BW",'GWP Baustoffe'!$F49*0.2,Z24="Wooleserge 150 B1",'GWP Baustoffe'!$F$120*1,Z24="Forbo Eternal PVC",'GWP Baustoffe'!$F$73,Z24="Kunstrasen 2400g/m²",'GWP Baustoffe'!$F$81,Z24="Teppich 750g/m²",'GWP Baustoffe'!$F$71*0.53,Z24="Teppich 300g/m²",'GWP Baustoffe'!$F$71*0.214)</f>
        <v>0</v>
      </c>
      <c r="AD24" s="161">
        <f>_xlfn.IFS(Z24="-",0,Z24="Schaumstoff_5cm",'GWP Baustoffe'!$H$34*1.5,Z24="PE_Noppenfolie",'GWP Baustoffe'!$H$80,Z24="PE_Folie 100my",'GWP Baustoffe'!$H$78,Z24="PE_Folie 1mm",'GWP Baustoffe'!$H$79,Z24="Linoleum allg",'GWP Baustoffe'!$H$68,Z24="Linoleum Forbo",'GWP Baustoffe'!$H$69,Z24="PVC 2mm",'GWP Baustoffe'!$H$70,Z24="Teppich 1400g/m²",'GWP Baustoffe'!$H$71,Z24="Laminat",'GWP Baustoffe'!$H$72,Z24="Natursteinfliesen",'GWP Baustoffe'!$H$73,Z24="keramische Fliesen",'GWP Baustoffe'!$H$74,Z24="Filz 3mm (400g)",'GWP Baustoffe'!$H$75,Z24="Filz Fulda Rex 800g",'GWP Baustoffe'!$H$76,Z24="Jute",'GWP Baustoffe'!$H$81,Z24="Hanfvlies 3mm",'GWP Baustoffe'!$H$82,Z24="Texil Sonnenschutz",'GWP Baustoffe'!$H$77,Z24="Kraftpapier 120g",'GWP Baustoffe'!$H$110,Z24="Papiertapete bedr. ",'GWP Baustoffe'!$H$111,Z24="Glasvlies Tapete",'GWP Baustoffe'!$H$112,Z24="Glasvlies_bedr.",'GWP Baustoffe'!$H$113,Z24="Tanztepp. 2mm",'GWP Baustoffe'!$H$70,Z24="Tanztepp. 1,7mm",'GWP Baustoffe'!$H$70/2*1.7,Z24="Tanztepp. 1,2mm",'GWP Baustoffe'!$H$70/2*1.2,Z24="Malervlies",'GWP Baustoffe'!$H$75*0.6,Z24="Bodent. 450g BW",'GWP Baustoffe'!$G$32*0.45,Z24="Tüll 50g BW",'GWP Baustoffe'!$G$32*0.05,Z24="Tüll 50g KF",'GWP Baustoffe'!$G$33*0.05,Z24="Tüll 100g BW",'GWP Baustoffe'!$G$32*0.1,Z24="Tüll 100g KF",'GWP Baustoffe'!$G$33*0.1,Z24="Schl. Ne. 75g BW",'GWP Baustoffe'!$G$32*0.075,Z24="Schl. Ne. 75g KF",'GWP Baustoffe'!$G$33*0.075,Z24="Nessel 300g BW",'GWP Baustoffe'!$G$32*0.3,Z24="Nessel 300g KF",'GWP Baustoffe'!$G$33*0.3,Z24="Shirting 220g BW",'GWP Baustoffe'!$G$32*0.22,Z24="Hori- Ne. 400g BW",'GWP Baustoffe'!$G$32*0.4,Z24="Mollton 300g BW",'GWP Baustoffe'!$G$32*0.3,Z24="Dekomoll. 165g BW",'GWP Baustoffe'!$G$32*0.165,Z24="Velour 350g BW",'GWP Baustoffe'!$G$32*0.35,Z24="Velour 450g BW",'GWP Baustoffe'!$G$32*0.45,Z24="Velour 600g BW",'GWP Baustoffe'!$G$32*0.6,Z24="Glasklarfolie 0,3mm",'GWP Baustoffe'!$H$70*0.15,Z24="Proj.Folie 0,35mm",'GWP Baustoffe'!$H$70*0.175,Z24="Tyvek 2506B",'GWP Baustoffe'!$H$67,Z24="Mollton 200g BW",'GWP Baustoffe'!$G$32*0.2,Z24="Wooleserge 150 B1",'GWP Baustoffe'!$H$120*1,Z24="Forbo Eternal PVC",'GWP Baustoffe'!$H$73,Z24="Kunstrasen 2400g/m²",'GWP Baustoffe'!$H$81,Z24="Teppich 750g/m²",'GWP Baustoffe'!$H$71*0.53,Z24="Teppich 300g/m²",'GWP Baustoffe'!$H$71*0.214)</f>
        <v>0</v>
      </c>
      <c r="AE24" s="131">
        <f t="shared" si="0"/>
        <v>0</v>
      </c>
      <c r="AF24" s="112"/>
      <c r="AG24" s="106" t="s">
        <v>24</v>
      </c>
      <c r="AH24" s="106"/>
      <c r="AI24" s="132">
        <f>_xlfn.IFS(AG24="-",0,AG24="Fassadenfarbe [l]",'GWP Baustoffe'!$H$36,AG24="Disp. Innen [l]",'GWP Baustoffe'!$H$37,AG24="Lacke, H²O [l]",'GWP Baustoffe'!$H$41,AG24="Lacke, löse. [l]",'GWP Baustoffe'!$H$38,AG24="Metalllack, löse. [l]",'GWP Baustoffe'!$H$43,AG24="Parkettlack H²O [l]",'GWP Baustoffe'!$H$43,AG24="Henso Brands. [kg]",'GWP Baustoffe'!$H$39,AG24="Kleber [kg]",'GWP Baustoffe'!$H$40,AG24="PE Schaum [kg]",'GWP Baustoffe'!$G$54,AG24="Gewebefüller [kg]",'GWP Baustoffe'!$H$56,AG24="Silicon [kg]",'GWP Baustoffe'!$H$45,AG24="Kalkfarbe [kg]",'GWP Baustoffe'!$H$44,AG24="GFK",'GWP Baustoffe'!$H$55,AG24="Gipsputz [kg]",'GWP Baustoffe'!$H$57,AG24="Acylfarbe [l]",'GWP Baustoffe'!$H$58,AG24="GFK [kg]",'GWP Baustoffe'!$H$53)</f>
        <v>0</v>
      </c>
      <c r="AJ24" s="133">
        <f t="shared" si="6"/>
        <v>0</v>
      </c>
      <c r="AK24" s="112"/>
      <c r="AL24" s="107" t="s">
        <v>24</v>
      </c>
      <c r="AM24" s="114"/>
      <c r="AN24" s="164">
        <v>0</v>
      </c>
      <c r="AO24" s="176">
        <f>_xlfn.IFS(AL24="-",0,AL24="Papphülsen [kg]",'GWP Baustoffe'!$F$64,AL24="Acrylwanne [kg]",'GWP Baustoffe'!$F$89,AL24="Stahlwanne [m²]",'GWP Baustoffe'!$F$90,AL24="Künst. Zweig, 70cm mit Blatt [Stk]",'GWP Baustoffe'!$F$143,AL24="Styropor 5x50x100cm [Stk]",'GWP Baustoffe'!$F$144,AL24="Styropor 20x50x100cm [Stk]",'GWP Baustoffe'!$F$145,AL24="Styroppor 30x50x100cm [Stk]",'GWP Baustoffe'!$F$146,AL24="Styropdur 3x60x120cm [Stk]",'GWP Baustoffe'!$F$147,AL24="Styropdur 4x60x120cm [Stk]",'GWP Baustoffe'!$F$148,AL24="Styropdur 5x60x120cm [Stk]",'GWP Baustoffe'!$F$149,AL24="Styropdur 12x60x120cm [Stk]",'GWP Baustoffe'!$F$150,AL24="Rohriso. PE  12/15mm x 9mm [m]",'GWP Baustoffe'!$F$151,AL24="Rohriso. PE 18mm x 20mm [m]",'GWP Baustoffe'!$F$152,AL24="Rohriso. PE  22mm x 20mm [m]",'GWP Baustoffe'!$F$153,AL24="Rohriso. PE  28mm x 20mm [m]",'GWP Baustoffe'!$F$154,AL24="Rohriso. PE  60mm x 20mm [m]",'GWP Baustoffe'!$F$155,AL24="Rohriso. PE  114mm x 20mm [m]",'GWP Baustoffe'!$F$156,AL24="Europalette [Stk]",'GWP Baustoffe'!$F$157,AL24="Pulverbeschichten [m²]",'GWP Baustoffe'!$F$172,AL24="Schrauben/Kleint. Satz [Stk]",'GWP Baustoffe'!$F$169,AL24="PVC Rohr [kg]",'GWP Baustoffe'!$F$63,AL24="Stroh/Heu [kg]",'GWP Baustoffe'!$F$60,AL24="fertige Innentür [Stk]",'GWP Baustoffe'!$F$158,AL24="Blähton [kg]",'GWP Baustoffe'!$F$176,AL24="Blähglas [kg]",'GWP Baustoffe'!$F$175,AL24="Perlit 0-3 [kg]",'GWP Baustoffe'!$F$177,AL24="Perlit 0-1 [kg]",'GWP Baustoffe'!$F$178,AL24="Kies 2/32 [kg]",'GWP Baustoffe'!$F$179,AL24="Bimskies [kg]",'GWP Baustoffe'!$F$180,AL24="Korkschrot [kg]",'GWP Baustoffe'!$F$181,AL24="Kalksteinsand tr. [kg]",'GWP Baustoffe'!$F$182,AL24="Sand 0/2 tr. [kg]",'GWP Baustoffe'!$F$183,AL24="Sand 0/2 feucht [kg]",'GWP Baustoffe'!$F$184,AL24="Lehm [m³]",'GWP Baustoffe'!$F$185,AL24="Torf [m³]",'GWP Baustoffe'!$F$186,AL24="Riggips 10mm [m²]",'GWP Baustoffe'!$F$188,AL24="Riggips 12,5mm [m²]",'GWP Baustoffe'!$F$189,AL24="Riggips 15mm [m²]",'GWP Baustoffe'!$F$190,AL24="Riggips 18mm [m²]",'GWP Baustoffe'!$F$191,AL24="Glasbaustein [m³]",'GWP Baustoffe'!$F$193,AL24="Promatec 15mm [m²]",'GWP Baustoffe'!$F$194,AL24="Steinwolle [m³]",'GWP Baustoffe'!$F$195)</f>
        <v>0</v>
      </c>
      <c r="AP24" s="161">
        <f>_xlfn.IFS(AL24="-",0,AL24="Papphülsen [kg]",'GWP Baustoffe'!$H$64,AL24="Acrylwanne [kg]",'GWP Baustoffe'!$H$89,AL24="Stahlwanne [m²]",'GWP Baustoffe'!$H$90,AL24="Künst. Zweig, 70cm mit Blatt [Stk]",'GWP Baustoffe'!$H$143,AL24="Styropor 5x50x100cm [Stk]",'GWP Baustoffe'!$H$144,AL24="Styropor 20x50x100cm [Stk]",'GWP Baustoffe'!$H$145,AL24="Styroppor 30x50x100cm [Stk]",'GWP Baustoffe'!$H$146,AL24="Styropdur 3x60x120cm [Stk]",'GWP Baustoffe'!$H$147,AL24="Styropdur 4x60x120cm [Stk]",'GWP Baustoffe'!$H$148,AL24="Styropdur 5x60x120cm [Stk]",'GWP Baustoffe'!$H$149,AL24="Styropdur 12x60x120cm [Stk]",'GWP Baustoffe'!$H$150,AL24="Rohriso. PE  12/15mm x 9mm [m]",'GWP Baustoffe'!$H$151,AL24="Rohriso. PE 18mm x 20mm [m]",'GWP Baustoffe'!$H$152,AL24="Rohriso. PE  22mm x 20mm [m]",'GWP Baustoffe'!$H$153,AL24="Rohriso. PE  28mm x 20mm [m]",'GWP Baustoffe'!$H$154,AL24="Rohriso. PE  60mm x 20mm [m]",'GWP Baustoffe'!$H$155,AL24="Rohriso. PE  114mm x 20mm [m]",'GWP Baustoffe'!$H$156,AL24="Europalette [Stk]",'GWP Baustoffe'!$H$157,AL24="Pulverbeschichten [m²]",'GWP Baustoffe'!$H$172,AL24="Schrauben/Kleint. Satz [Stk]",'GWP Baustoffe'!$H$169,AL24="PVC Rohr [kg]",'GWP Baustoffe'!$H$63,AL24="Stroh/Heu [kg]",'GWP Baustoffe'!$H$60,AL24="fertige Innentür [Stk]",'GWP Baustoffe'!$H$158,AL24="Blähton [kg]",'GWP Baustoffe'!$H$176,AL24="Blähglas [kg]",'GWP Baustoffe'!$H$175,AL24="Perlit 0-3 [kg]",'GWP Baustoffe'!$H$177,AL24="Perlit 0-1 [kg]",'GWP Baustoffe'!$H$178,AL24="Kies 2/32 [kg]",'GWP Baustoffe'!$H$179,AL24="Bimskies [kg]",'GWP Baustoffe'!$H$180,AL24="Korkschrot [kg]",'GWP Baustoffe'!$H$181,AL24="Kalksteinsand tr. [kg]",'GWP Baustoffe'!$H$182,AL24="Sand 0/2 tr. [kg]",'GWP Baustoffe'!$H$183,AL24="Sand 0/2 feucht [kg]",'GWP Baustoffe'!$H$184,AL24="Lehm [m³]",'GWP Baustoffe'!$H$185,AL24="Torf [m³]",'GWP Baustoffe'!$H$186,AL24="Riggips 10mm [m²]",'GWP Baustoffe'!$H$188,AL24="Riggips 12,5mm [m²]",'GWP Baustoffe'!$H$189,AL24="Riggips 15mm [m²]",'GWP Baustoffe'!$H$190,AL24="Riggips 18mm [m²]",'GWP Baustoffe'!$H$191,AL24="Glasbaustein [m³]",'GWP Baustoffe'!$H$193,AL24="Promatec 15mm [m²]",'GWP Baustoffe'!$H$194,AL24="Steinwolle [m³]",'GWP Baustoffe'!$H$195)</f>
        <v>0</v>
      </c>
      <c r="AQ24" s="131">
        <f t="shared" si="2"/>
        <v>0</v>
      </c>
      <c r="AR24" s="105"/>
      <c r="AS24" s="105"/>
      <c r="AT24" s="105"/>
      <c r="AU24" s="105"/>
      <c r="AV24" s="105"/>
      <c r="AW24" s="105"/>
    </row>
    <row r="25" spans="1:49" s="49" customFormat="1" ht="21" customHeight="1" x14ac:dyDescent="0.3">
      <c r="A25" s="112"/>
      <c r="B25" s="106" t="s">
        <v>24</v>
      </c>
      <c r="C25" s="114"/>
      <c r="D25" s="164">
        <v>90</v>
      </c>
      <c r="E25" s="161">
        <f>_xlfn.IFS(B25="-",0,B25="Profil",'GWP Baustoffe'!$F$7,B25="Blech",'GWP Baustoffe'!$F$8,B25="Edel Blech",'GWP Baustoffe'!$F$47,B25="verz. Blech",'GWP Baustoffe'!F$49)</f>
        <v>0</v>
      </c>
      <c r="F25" s="129">
        <f>_xlfn.IFS(B25="-",0,B25="Profil",'GWP Baustoffe'!$H$7,B25="Blech",'GWP Baustoffe'!$H$8,B25="Edel Blech",'GWP Baustoffe'!$H$47,B25="verz. Blech",'GWP Baustoffe'!$H$49)</f>
        <v>0</v>
      </c>
      <c r="G25" s="131">
        <f t="shared" si="3"/>
        <v>0</v>
      </c>
      <c r="H25" s="112"/>
      <c r="I25" s="106" t="s">
        <v>24</v>
      </c>
      <c r="J25" s="158"/>
      <c r="K25" s="164">
        <v>90</v>
      </c>
      <c r="L25" s="161">
        <f>_xlfn.IFS(I25="-",0,I25="Al Profil",'GWP Baustoffe'!$F$9,I25="Al Blech",'GWP Baustoffe'!$F$10,I25="Cu Blech",0)</f>
        <v>0</v>
      </c>
      <c r="M25" s="129">
        <f>_xlfn.IFS(I25="-",0,I25="Al Profil",'GWP Baustoffe'!$H$9,I25="Al Blech",'GWP Baustoffe'!$H$10,I25="Cu Blech",'GWP Baustoffe'!$H$48)</f>
        <v>0</v>
      </c>
      <c r="N25" s="131">
        <f t="shared" si="4"/>
        <v>0</v>
      </c>
      <c r="O25" s="112"/>
      <c r="P25" s="106" t="s">
        <v>24</v>
      </c>
      <c r="Q25" s="107"/>
      <c r="R25" s="106"/>
      <c r="S25" s="107"/>
      <c r="T25" s="114"/>
      <c r="U25" s="164">
        <v>10</v>
      </c>
      <c r="V25" s="162">
        <f>_xlfn.IFS(P25="-",0,P25="Latten",'GWP Baustoffe'!$F$13,P25="Latten zert.",'GWP Baustoffe'!$F$13,P25="KVH",'GWP Baustoffe'!$F$14,P25="Hobelware",'GWP Baustoffe'!$F$15,P25="Hobelware zert.",'GWP Baustoffe'!$F$15,P25="Sperrholz",'GWP Baustoffe'!$F$16,P25="Sperrholz zert.",'GWP Baustoffe'!$F$16,P25="Fi 3-Schicht",'GWP Baustoffe'!$F$17,P25="Fi 3-Schicht zert.",'GWP Baustoffe'!$F$17,P25="Gabun Tipla",'GWP Baustoffe'!$F$18,P25="MDF",'GWP Baustoffe'!$F$19,P25="MDF be.",'GWP Baustoffe'!$F$20,P25="HDF",'GWP Baustoffe'!$F$21,P25="Spanplatte",'GWP Baustoffe'!$F$22,P25="Spanplatte, be.",'GWP Baustoffe'!$F$23,P25="Laubschnittholz",'GWP Baustoffe'!$F$24,P25="OSB",'GWP Baustoffe'!$F$25,P25="Steico LVL",'GWP Baustoffe'!$F$26,P25="Gabun Sperr.",'GWP Baustoffe'!$F$27,P25="Birke Multi",'GWP Baustoffe'!$F$28,P25="Birke Multi zert.",'GWP Baustoffe'!$F$28,P25="HPL 0,8mm",'GWP Baustoffe'!$F$29*1250,P25="Polystyrol (XPS)",'GWP Baustoffe'!$F$87)</f>
        <v>0</v>
      </c>
      <c r="W25" s="129">
        <f>_xlfn.IFS(P25="-",0,P25="Latten",'GWP Baustoffe'!$H$13,P25="Latten zert.",'GWP Baustoffe'!$I$13,P25="KVH",'GWP Baustoffe'!$H$14,P25="Hobelware",'GWP Baustoffe'!$H$15,P25="Hobelware zert.",'GWP Baustoffe'!$I$15,P25="Sperrholz",'GWP Baustoffe'!$H$16,P25="Sperrholz zert.",'GWP Baustoffe'!$I$16,P25="Fi 3-Schicht",'GWP Baustoffe'!$H$17,P25="Fi 3-Schicht zert.",'GWP Baustoffe'!$I$17,P25="Gabun Tipla",'GWP Baustoffe'!$H$18,P25="MDF",'GWP Baustoffe'!$H$19,P25="MDF be.",'GWP Baustoffe'!$H$20,P25="HDF",'GWP Baustoffe'!$H$21,P25="Spanplatte",'GWP Baustoffe'!$H$22,P25="Spanplatte, be.",'GWP Baustoffe'!$H$23,P25="Laubschnittholz",'GWP Baustoffe'!$H$24,P25="OSB",'GWP Baustoffe'!$H$25,P25="Steico LVL",'GWP Baustoffe'!$H$26,P25="Gabun Sperr.",'GWP Baustoffe'!$H$27,P25="Birke Multi",'GWP Baustoffe'!$H$28,P25="Birke Multi zert.",'GWP Baustoffe'!$I$28,P25="HPL 0,8mm",'GWP Baustoffe'!$H$29*1250,P25="Polystyrol (XPS)",'GWP Baustoffe'!$H$87)</f>
        <v>0</v>
      </c>
      <c r="X25" s="131">
        <f t="shared" si="5"/>
        <v>0</v>
      </c>
      <c r="Y25" s="113"/>
      <c r="Z25" s="107" t="s">
        <v>24</v>
      </c>
      <c r="AA25" s="114"/>
      <c r="AB25" s="164">
        <v>0</v>
      </c>
      <c r="AC25" s="189">
        <f>_xlfn.IFS(Z25="-",0,Z25="Schaumstoff_5cm",'GWP Baustoffe'!$F$34*1.5,Z25="PE_Noppenfolie",'GWP Baustoffe'!$F$80,Z25="PE_Folie 100my",'GWP Baustoffe'!$F$78,Z25="PE_Folie 1mm",'GWP Baustoffe'!$F$79,Z25="Linoleum allg",'GWP Baustoffe'!$F$68,Z25="Linoleum Forbo",'GWP Baustoffe'!$F$69,Z25="PVC 2mm",'GWP Baustoffe'!$F$70,Z25="Teppich 1400g/m²",'GWP Baustoffe'!$F$71,Z25="Laminat",'GWP Baustoffe'!$F$72,Z25="Natursteinfliesen",'GWP Baustoffe'!$F$73,Z25="keramische Fliesen",'GWP Baustoffe'!$F$74,Z25="Filz 3mm (400g)",'GWP Baustoffe'!$F$75,Z25="Filz Fulda Rex 800g",'GWP Baustoffe'!$F$76,Z25="Hanfvlies 3mm",'GWP Baustoffe'!$F$82,Z25="Texil Sonnenschutz",'GWP Baustoffe'!$F$77,Z25="Kraftpapier 120g",'GWP Baustoffe'!$F$110,Z25="Papiertapete bedr. ",'GWP Baustoffe'!$F$111,Z25="Glasvlies Tapete",'GWP Baustoffe'!$F$112,Z25="Glasvlies_bedr.",'GWP Baustoffe'!$F$113,Z25="Tanztepp. 2mm",'GWP Baustoffe'!$F$70,Z25="Tanztepp. 1,7mm",'GWP Baustoffe'!$F$70/2*1.7,Z25="Tanztepp. 1,2mm",'GWP Baustoffe'!$F$70/2*1.2,Z25="Malervlies",'GWP Baustoffe'!$F$75*0.6,Z25="Bodent. 450g BW",'GWP Baustoffe'!$F$32*0.5,Z25="Tüll 50g BW",'GWP Baustoffe'!$F$32*0.05,Z25="Tüll 50g KF",'GWP Baustoffe'!$F$33*0.05,Z25="Tüll 100g BW",'GWP Baustoffe'!$F$32*0.1,Z25="Tüll 100g KF",'GWP Baustoffe'!$F$33*0.1,Z25="Schl. Ne. 75g BW",'GWP Baustoffe'!$F$32*0.075,Z25="Schl. Ne. 75g KF",'GWP Baustoffe'!$F$33*0.075,Z25="Nessel 300g BW",'GWP Baustoffe'!$F$32*0.3,Z25="Nessel 300g KF",'GWP Baustoffe'!$F$33*0.3,Z25="Shirting 220g BW",'GWP Baustoffe'!$F$32*0.22,Z25="Hori- Ne. 400g BW",'GWP Baustoffe'!$F$32*0.4,Z25="Mollton 300g BW",'GWP Baustoffe'!$F$32*0.3,Z25="Dekomoll. 165g BW",'GWP Baustoffe'!$F$32*0.165,Z25="Velour 350g BW",'GWP Baustoffe'!$F$32*0.35,Z25="Velour 450g BW",'GWP Baustoffe'!$F$32*0.45,Z25="Velour 600g BW",'GWP Baustoffe'!$F$32*0.6,Z25="Glasklarfolie 0,3mm",'GWP Baustoffe'!$F$70*0.15,Z25="Proj.Folie 0,35mm",'GWP Baustoffe'!$F$70*0.175,Z25="Tyvek 2506B",'GWP Baustoffe'!$F$67,Z25="Mollton 200g BW",'GWP Baustoffe'!$F50*0.2,Z25="Wooleserge 150 B1",'GWP Baustoffe'!$F$120*1,Z25="Forbo Eternal PVC",'GWP Baustoffe'!$F$73,Z25="Kunstrasen 2400g/m²",'GWP Baustoffe'!$F$81,Z25="Teppich 750g/m²",'GWP Baustoffe'!$F$71*0.53,Z25="Teppich 300g/m²",'GWP Baustoffe'!$F$71*0.214)</f>
        <v>0</v>
      </c>
      <c r="AD25" s="161">
        <f>_xlfn.IFS(Z25="-",0,Z25="Schaumstoff_5cm",'GWP Baustoffe'!$H$34*1.5,Z25="PE_Noppenfolie",'GWP Baustoffe'!$H$80,Z25="PE_Folie 100my",'GWP Baustoffe'!$H$78,Z25="PE_Folie 1mm",'GWP Baustoffe'!$H$79,Z25="Linoleum allg",'GWP Baustoffe'!$H$68,Z25="Linoleum Forbo",'GWP Baustoffe'!$H$69,Z25="PVC 2mm",'GWP Baustoffe'!$H$70,Z25="Teppich 1400g/m²",'GWP Baustoffe'!$H$71,Z25="Laminat",'GWP Baustoffe'!$H$72,Z25="Natursteinfliesen",'GWP Baustoffe'!$H$73,Z25="keramische Fliesen",'GWP Baustoffe'!$H$74,Z25="Filz 3mm (400g)",'GWP Baustoffe'!$H$75,Z25="Filz Fulda Rex 800g",'GWP Baustoffe'!$H$76,Z25="Jute",'GWP Baustoffe'!$H$81,Z25="Hanfvlies 3mm",'GWP Baustoffe'!$H$82,Z25="Texil Sonnenschutz",'GWP Baustoffe'!$H$77,Z25="Kraftpapier 120g",'GWP Baustoffe'!$H$110,Z25="Papiertapete bedr. ",'GWP Baustoffe'!$H$111,Z25="Glasvlies Tapete",'GWP Baustoffe'!$H$112,Z25="Glasvlies_bedr.",'GWP Baustoffe'!$H$113,Z25="Tanztepp. 2mm",'GWP Baustoffe'!$H$70,Z25="Tanztepp. 1,7mm",'GWP Baustoffe'!$H$70/2*1.7,Z25="Tanztepp. 1,2mm",'GWP Baustoffe'!$H$70/2*1.2,Z25="Malervlies",'GWP Baustoffe'!$H$75*0.6,Z25="Bodent. 450g BW",'GWP Baustoffe'!$G$32*0.45,Z25="Tüll 50g BW",'GWP Baustoffe'!$G$32*0.05,Z25="Tüll 50g KF",'GWP Baustoffe'!$G$33*0.05,Z25="Tüll 100g BW",'GWP Baustoffe'!$G$32*0.1,Z25="Tüll 100g KF",'GWP Baustoffe'!$G$33*0.1,Z25="Schl. Ne. 75g BW",'GWP Baustoffe'!$G$32*0.075,Z25="Schl. Ne. 75g KF",'GWP Baustoffe'!$G$33*0.075,Z25="Nessel 300g BW",'GWP Baustoffe'!$G$32*0.3,Z25="Nessel 300g KF",'GWP Baustoffe'!$G$33*0.3,Z25="Shirting 220g BW",'GWP Baustoffe'!$G$32*0.22,Z25="Hori- Ne. 400g BW",'GWP Baustoffe'!$G$32*0.4,Z25="Mollton 300g BW",'GWP Baustoffe'!$G$32*0.3,Z25="Dekomoll. 165g BW",'GWP Baustoffe'!$G$32*0.165,Z25="Velour 350g BW",'GWP Baustoffe'!$G$32*0.35,Z25="Velour 450g BW",'GWP Baustoffe'!$G$32*0.45,Z25="Velour 600g BW",'GWP Baustoffe'!$G$32*0.6,Z25="Glasklarfolie 0,3mm",'GWP Baustoffe'!$H$70*0.15,Z25="Proj.Folie 0,35mm",'GWP Baustoffe'!$H$70*0.175,Z25="Tyvek 2506B",'GWP Baustoffe'!$H$67,Z25="Mollton 200g BW",'GWP Baustoffe'!$G$32*0.2,Z25="Wooleserge 150 B1",'GWP Baustoffe'!$H$120*1,Z25="Forbo Eternal PVC",'GWP Baustoffe'!$H$73,Z25="Kunstrasen 2400g/m²",'GWP Baustoffe'!$H$81,Z25="Teppich 750g/m²",'GWP Baustoffe'!$H$71*0.53,Z25="Teppich 300g/m²",'GWP Baustoffe'!$H$71*0.214)</f>
        <v>0</v>
      </c>
      <c r="AE25" s="131">
        <f t="shared" si="0"/>
        <v>0</v>
      </c>
      <c r="AF25" s="112"/>
      <c r="AG25" s="106" t="s">
        <v>24</v>
      </c>
      <c r="AH25" s="106"/>
      <c r="AI25" s="132">
        <f>_xlfn.IFS(AG25="-",0,AG25="Fassadenfarbe [l]",'GWP Baustoffe'!$H$36,AG25="Disp. Innen [l]",'GWP Baustoffe'!$H$37,AG25="Lacke, H²O [l]",'GWP Baustoffe'!$H$41,AG25="Lacke, löse. [l]",'GWP Baustoffe'!$H$38,AG25="Metalllack, löse. [l]",'GWP Baustoffe'!$H$43,AG25="Parkettlack H²O [l]",'GWP Baustoffe'!$H$43,AG25="Henso Brands. [kg]",'GWP Baustoffe'!$H$39,AG25="Kleber [kg]",'GWP Baustoffe'!$H$40,AG25="PE Schaum [kg]",'GWP Baustoffe'!$G$54,AG25="Gewebefüller [kg]",'GWP Baustoffe'!$H$56,AG25="Silicon [kg]",'GWP Baustoffe'!$H$45,AG25="Kalkfarbe [kg]",'GWP Baustoffe'!$H$44,AG25="GFK",'GWP Baustoffe'!$H$55,AG25="Gipsputz [kg]",'GWP Baustoffe'!$H$57,AG25="Acylfarbe [l]",'GWP Baustoffe'!$H$58,AG25="GFK [kg]",'GWP Baustoffe'!$H$53)</f>
        <v>0</v>
      </c>
      <c r="AJ25" s="133">
        <f t="shared" si="6"/>
        <v>0</v>
      </c>
      <c r="AK25" s="112"/>
      <c r="AL25" s="107" t="s">
        <v>24</v>
      </c>
      <c r="AM25" s="114"/>
      <c r="AN25" s="164">
        <v>0</v>
      </c>
      <c r="AO25" s="176">
        <f>_xlfn.IFS(AL25="-",0,AL25="Papphülsen [kg]",'GWP Baustoffe'!$F$64,AL25="Acrylwanne [kg]",'GWP Baustoffe'!$F$89,AL25="Stahlwanne [m²]",'GWP Baustoffe'!$F$90,AL25="Künst. Zweig, 70cm mit Blatt [Stk]",'GWP Baustoffe'!$F$143,AL25="Styropor 5x50x100cm [Stk]",'GWP Baustoffe'!$F$144,AL25="Styropor 20x50x100cm [Stk]",'GWP Baustoffe'!$F$145,AL25="Styroppor 30x50x100cm [Stk]",'GWP Baustoffe'!$F$146,AL25="Styropdur 3x60x120cm [Stk]",'GWP Baustoffe'!$F$147,AL25="Styropdur 4x60x120cm [Stk]",'GWP Baustoffe'!$F$148,AL25="Styropdur 5x60x120cm [Stk]",'GWP Baustoffe'!$F$149,AL25="Styropdur 12x60x120cm [Stk]",'GWP Baustoffe'!$F$150,AL25="Rohriso. PE  12/15mm x 9mm [m]",'GWP Baustoffe'!$F$151,AL25="Rohriso. PE 18mm x 20mm [m]",'GWP Baustoffe'!$F$152,AL25="Rohriso. PE  22mm x 20mm [m]",'GWP Baustoffe'!$F$153,AL25="Rohriso. PE  28mm x 20mm [m]",'GWP Baustoffe'!$F$154,AL25="Rohriso. PE  60mm x 20mm [m]",'GWP Baustoffe'!$F$155,AL25="Rohriso. PE  114mm x 20mm [m]",'GWP Baustoffe'!$F$156,AL25="Europalette [Stk]",'GWP Baustoffe'!$F$157,AL25="Pulverbeschichten [m²]",'GWP Baustoffe'!$F$172,AL25="Schrauben/Kleint. Satz [Stk]",'GWP Baustoffe'!$F$169,AL25="PVC Rohr [kg]",'GWP Baustoffe'!$F$63,AL25="Stroh/Heu [kg]",'GWP Baustoffe'!$F$60,AL25="fertige Innentür [Stk]",'GWP Baustoffe'!$F$158,AL25="Blähton [kg]",'GWP Baustoffe'!$F$176,AL25="Blähglas [kg]",'GWP Baustoffe'!$F$175,AL25="Perlit 0-3 [kg]",'GWP Baustoffe'!$F$177,AL25="Perlit 0-1 [kg]",'GWP Baustoffe'!$F$178,AL25="Kies 2/32 [kg]",'GWP Baustoffe'!$F$179,AL25="Bimskies [kg]",'GWP Baustoffe'!$F$180,AL25="Korkschrot [kg]",'GWP Baustoffe'!$F$181,AL25="Kalksteinsand tr. [kg]",'GWP Baustoffe'!$F$182,AL25="Sand 0/2 tr. [kg]",'GWP Baustoffe'!$F$183,AL25="Sand 0/2 feucht [kg]",'GWP Baustoffe'!$F$184,AL25="Lehm [m³]",'GWP Baustoffe'!$F$185,AL25="Torf [m³]",'GWP Baustoffe'!$F$186,AL25="Riggips 10mm [m²]",'GWP Baustoffe'!$F$188,AL25="Riggips 12,5mm [m²]",'GWP Baustoffe'!$F$189,AL25="Riggips 15mm [m²]",'GWP Baustoffe'!$F$190,AL25="Riggips 18mm [m²]",'GWP Baustoffe'!$F$191,AL25="Glasbaustein [m³]",'GWP Baustoffe'!$F$193,AL25="Promatec 15mm [m²]",'GWP Baustoffe'!$F$194,AL25="Steinwolle [m³]",'GWP Baustoffe'!$F$195)</f>
        <v>0</v>
      </c>
      <c r="AP25" s="161">
        <f>_xlfn.IFS(AL25="-",0,AL25="Papphülsen [kg]",'GWP Baustoffe'!$H$64,AL25="Acrylwanne [kg]",'GWP Baustoffe'!$H$89,AL25="Stahlwanne [m²]",'GWP Baustoffe'!$H$90,AL25="Künst. Zweig, 70cm mit Blatt [Stk]",'GWP Baustoffe'!$H$143,AL25="Styropor 5x50x100cm [Stk]",'GWP Baustoffe'!$H$144,AL25="Styropor 20x50x100cm [Stk]",'GWP Baustoffe'!$H$145,AL25="Styroppor 30x50x100cm [Stk]",'GWP Baustoffe'!$H$146,AL25="Styropdur 3x60x120cm [Stk]",'GWP Baustoffe'!$H$147,AL25="Styropdur 4x60x120cm [Stk]",'GWP Baustoffe'!$H$148,AL25="Styropdur 5x60x120cm [Stk]",'GWP Baustoffe'!$H$149,AL25="Styropdur 12x60x120cm [Stk]",'GWP Baustoffe'!$H$150,AL25="Rohriso. PE  12/15mm x 9mm [m]",'GWP Baustoffe'!$H$151,AL25="Rohriso. PE 18mm x 20mm [m]",'GWP Baustoffe'!$H$152,AL25="Rohriso. PE  22mm x 20mm [m]",'GWP Baustoffe'!$H$153,AL25="Rohriso. PE  28mm x 20mm [m]",'GWP Baustoffe'!$H$154,AL25="Rohriso. PE  60mm x 20mm [m]",'GWP Baustoffe'!$H$155,AL25="Rohriso. PE  114mm x 20mm [m]",'GWP Baustoffe'!$H$156,AL25="Europalette [Stk]",'GWP Baustoffe'!$H$157,AL25="Pulverbeschichten [m²]",'GWP Baustoffe'!$H$172,AL25="Schrauben/Kleint. Satz [Stk]",'GWP Baustoffe'!$H$169,AL25="PVC Rohr [kg]",'GWP Baustoffe'!$H$63,AL25="Stroh/Heu [kg]",'GWP Baustoffe'!$H$60,AL25="fertige Innentür [Stk]",'GWP Baustoffe'!$H$158,AL25="Blähton [kg]",'GWP Baustoffe'!$H$176,AL25="Blähglas [kg]",'GWP Baustoffe'!$H$175,AL25="Perlit 0-3 [kg]",'GWP Baustoffe'!$H$177,AL25="Perlit 0-1 [kg]",'GWP Baustoffe'!$H$178,AL25="Kies 2/32 [kg]",'GWP Baustoffe'!$H$179,AL25="Bimskies [kg]",'GWP Baustoffe'!$H$180,AL25="Korkschrot [kg]",'GWP Baustoffe'!$H$181,AL25="Kalksteinsand tr. [kg]",'GWP Baustoffe'!$H$182,AL25="Sand 0/2 tr. [kg]",'GWP Baustoffe'!$H$183,AL25="Sand 0/2 feucht [kg]",'GWP Baustoffe'!$H$184,AL25="Lehm [m³]",'GWP Baustoffe'!$H$185,AL25="Torf [m³]",'GWP Baustoffe'!$H$186,AL25="Riggips 10mm [m²]",'GWP Baustoffe'!$H$188,AL25="Riggips 12,5mm [m²]",'GWP Baustoffe'!$H$189,AL25="Riggips 15mm [m²]",'GWP Baustoffe'!$H$190,AL25="Riggips 18mm [m²]",'GWP Baustoffe'!$H$191,AL25="Glasbaustein [m³]",'GWP Baustoffe'!$H$193,AL25="Promatec 15mm [m²]",'GWP Baustoffe'!$H$194,AL25="Steinwolle [m³]",'GWP Baustoffe'!$H$195)</f>
        <v>0</v>
      </c>
      <c r="AQ25" s="131">
        <f t="shared" si="2"/>
        <v>0</v>
      </c>
      <c r="AR25" s="105"/>
      <c r="AS25" s="105"/>
      <c r="AT25" s="105"/>
      <c r="AU25" s="105"/>
      <c r="AV25" s="105"/>
      <c r="AW25" s="105"/>
    </row>
    <row r="26" spans="1:49" s="49" customFormat="1" ht="21" customHeight="1" x14ac:dyDescent="0.3">
      <c r="A26" s="112"/>
      <c r="B26" s="106" t="s">
        <v>24</v>
      </c>
      <c r="C26" s="114"/>
      <c r="D26" s="164">
        <v>90</v>
      </c>
      <c r="E26" s="161">
        <f>_xlfn.IFS(B26="-",0,B26="Profil",'GWP Baustoffe'!$F$7,B26="Blech",'GWP Baustoffe'!$F$8,B26="Edel Blech",'GWP Baustoffe'!$F$47,B26="verz. Blech",'GWP Baustoffe'!F$49)</f>
        <v>0</v>
      </c>
      <c r="F26" s="129">
        <f>_xlfn.IFS(B26="-",0,B26="Profil",'GWP Baustoffe'!$H$7,B26="Blech",'GWP Baustoffe'!$H$8,B26="Edel Blech",'GWP Baustoffe'!$H$47,B26="verz. Blech",'GWP Baustoffe'!$H$49)</f>
        <v>0</v>
      </c>
      <c r="G26" s="131">
        <f t="shared" si="3"/>
        <v>0</v>
      </c>
      <c r="H26" s="112"/>
      <c r="I26" s="106" t="s">
        <v>24</v>
      </c>
      <c r="J26" s="158"/>
      <c r="K26" s="164">
        <v>90</v>
      </c>
      <c r="L26" s="161">
        <f>_xlfn.IFS(I26="-",0,I26="Al Profil",'GWP Baustoffe'!$F$9,I26="Al Blech",'GWP Baustoffe'!$F$10,I26="Cu Blech",0)</f>
        <v>0</v>
      </c>
      <c r="M26" s="129">
        <f>_xlfn.IFS(I26="-",0,I26="Al Profil",'GWP Baustoffe'!$H$9,I26="Al Blech",'GWP Baustoffe'!$H$10,I26="Cu Blech",'GWP Baustoffe'!$H$48)</f>
        <v>0</v>
      </c>
      <c r="N26" s="131">
        <f t="shared" si="4"/>
        <v>0</v>
      </c>
      <c r="O26" s="112"/>
      <c r="P26" s="106" t="s">
        <v>24</v>
      </c>
      <c r="Q26" s="107"/>
      <c r="R26" s="106"/>
      <c r="S26" s="107"/>
      <c r="T26" s="114"/>
      <c r="U26" s="164">
        <v>10</v>
      </c>
      <c r="V26" s="162">
        <f>_xlfn.IFS(P26="-",0,P26="Latten",'GWP Baustoffe'!$F$13,P26="Latten zert.",'GWP Baustoffe'!$F$13,P26="KVH",'GWP Baustoffe'!$F$14,P26="Hobelware",'GWP Baustoffe'!$F$15,P26="Hobelware zert.",'GWP Baustoffe'!$F$15,P26="Sperrholz",'GWP Baustoffe'!$F$16,P26="Sperrholz zert.",'GWP Baustoffe'!$F$16,P26="Fi 3-Schicht",'GWP Baustoffe'!$F$17,P26="Fi 3-Schicht zert.",'GWP Baustoffe'!$F$17,P26="Gabun Tipla",'GWP Baustoffe'!$F$18,P26="MDF",'GWP Baustoffe'!$F$19,P26="MDF be.",'GWP Baustoffe'!$F$20,P26="HDF",'GWP Baustoffe'!$F$21,P26="Spanplatte",'GWP Baustoffe'!$F$22,P26="Spanplatte, be.",'GWP Baustoffe'!$F$23,P26="Laubschnittholz",'GWP Baustoffe'!$F$24,P26="OSB",'GWP Baustoffe'!$F$25,P26="Steico LVL",'GWP Baustoffe'!$F$26,P26="Gabun Sperr.",'GWP Baustoffe'!$F$27,P26="Birke Multi",'GWP Baustoffe'!$F$28,P26="Birke Multi zert.",'GWP Baustoffe'!$F$28,P26="HPL 0,8mm",'GWP Baustoffe'!$F$29*1250,P26="Polystyrol (XPS)",'GWP Baustoffe'!$F$87)</f>
        <v>0</v>
      </c>
      <c r="W26" s="129">
        <f>_xlfn.IFS(P26="-",0,P26="Latten",'GWP Baustoffe'!$H$13,P26="Latten zert.",'GWP Baustoffe'!$I$13,P26="KVH",'GWP Baustoffe'!$H$14,P26="Hobelware",'GWP Baustoffe'!$H$15,P26="Hobelware zert.",'GWP Baustoffe'!$I$15,P26="Sperrholz",'GWP Baustoffe'!$H$16,P26="Sperrholz zert.",'GWP Baustoffe'!$I$16,P26="Fi 3-Schicht",'GWP Baustoffe'!$H$17,P26="Fi 3-Schicht zert.",'GWP Baustoffe'!$I$17,P26="Gabun Tipla",'GWP Baustoffe'!$H$18,P26="MDF",'GWP Baustoffe'!$H$19,P26="MDF be.",'GWP Baustoffe'!$H$20,P26="HDF",'GWP Baustoffe'!$H$21,P26="Spanplatte",'GWP Baustoffe'!$H$22,P26="Spanplatte, be.",'GWP Baustoffe'!$H$23,P26="Laubschnittholz",'GWP Baustoffe'!$H$24,P26="OSB",'GWP Baustoffe'!$H$25,P26="Steico LVL",'GWP Baustoffe'!$H$26,P26="Gabun Sperr.",'GWP Baustoffe'!$H$27,P26="Birke Multi",'GWP Baustoffe'!$H$28,P26="Birke Multi zert.",'GWP Baustoffe'!$I$28,P26="HPL 0,8mm",'GWP Baustoffe'!$H$29*1250,P26="Polystyrol (XPS)",'GWP Baustoffe'!$H$87)</f>
        <v>0</v>
      </c>
      <c r="X26" s="131">
        <f t="shared" si="5"/>
        <v>0</v>
      </c>
      <c r="Y26" s="113"/>
      <c r="Z26" s="107" t="s">
        <v>24</v>
      </c>
      <c r="AA26" s="114"/>
      <c r="AB26" s="164">
        <v>0</v>
      </c>
      <c r="AC26" s="189">
        <f>_xlfn.IFS(Z26="-",0,Z26="Schaumstoff_5cm",'GWP Baustoffe'!$F$34*1.5,Z26="PE_Noppenfolie",'GWP Baustoffe'!$F$80,Z26="PE_Folie 100my",'GWP Baustoffe'!$F$78,Z26="PE_Folie 1mm",'GWP Baustoffe'!$F$79,Z26="Linoleum allg",'GWP Baustoffe'!$F$68,Z26="Linoleum Forbo",'GWP Baustoffe'!$F$69,Z26="PVC 2mm",'GWP Baustoffe'!$F$70,Z26="Teppich 1400g/m²",'GWP Baustoffe'!$F$71,Z26="Laminat",'GWP Baustoffe'!$F$72,Z26="Natursteinfliesen",'GWP Baustoffe'!$F$73,Z26="keramische Fliesen",'GWP Baustoffe'!$F$74,Z26="Filz 3mm (400g)",'GWP Baustoffe'!$F$75,Z26="Filz Fulda Rex 800g",'GWP Baustoffe'!$F$76,Z26="Hanfvlies 3mm",'GWP Baustoffe'!$F$82,Z26="Texil Sonnenschutz",'GWP Baustoffe'!$F$77,Z26="Kraftpapier 120g",'GWP Baustoffe'!$F$110,Z26="Papiertapete bedr. ",'GWP Baustoffe'!$F$111,Z26="Glasvlies Tapete",'GWP Baustoffe'!$F$112,Z26="Glasvlies_bedr.",'GWP Baustoffe'!$F$113,Z26="Tanztepp. 2mm",'GWP Baustoffe'!$F$70,Z26="Tanztepp. 1,7mm",'GWP Baustoffe'!$F$70/2*1.7,Z26="Tanztepp. 1,2mm",'GWP Baustoffe'!$F$70/2*1.2,Z26="Malervlies",'GWP Baustoffe'!$F$75*0.6,Z26="Bodent. 450g BW",'GWP Baustoffe'!$F$32*0.5,Z26="Tüll 50g BW",'GWP Baustoffe'!$F$32*0.05,Z26="Tüll 50g KF",'GWP Baustoffe'!$F$33*0.05,Z26="Tüll 100g BW",'GWP Baustoffe'!$F$32*0.1,Z26="Tüll 100g KF",'GWP Baustoffe'!$F$33*0.1,Z26="Schl. Ne. 75g BW",'GWP Baustoffe'!$F$32*0.075,Z26="Schl. Ne. 75g KF",'GWP Baustoffe'!$F$33*0.075,Z26="Nessel 300g BW",'GWP Baustoffe'!$F$32*0.3,Z26="Nessel 300g KF",'GWP Baustoffe'!$F$33*0.3,Z26="Shirting 220g BW",'GWP Baustoffe'!$F$32*0.22,Z26="Hori- Ne. 400g BW",'GWP Baustoffe'!$F$32*0.4,Z26="Mollton 300g BW",'GWP Baustoffe'!$F$32*0.3,Z26="Dekomoll. 165g BW",'GWP Baustoffe'!$F$32*0.165,Z26="Velour 350g BW",'GWP Baustoffe'!$F$32*0.35,Z26="Velour 450g BW",'GWP Baustoffe'!$F$32*0.45,Z26="Velour 600g BW",'GWP Baustoffe'!$F$32*0.6,Z26="Glasklarfolie 0,3mm",'GWP Baustoffe'!$F$70*0.15,Z26="Proj.Folie 0,35mm",'GWP Baustoffe'!$F$70*0.175,Z26="Tyvek 2506B",'GWP Baustoffe'!$F$67,Z26="Mollton 200g BW",'GWP Baustoffe'!$F51*0.2,Z26="Wooleserge 150 B1",'GWP Baustoffe'!$F$120*1,Z26="Forbo Eternal PVC",'GWP Baustoffe'!$F$73,Z26="Kunstrasen 2400g/m²",'GWP Baustoffe'!$F$81,Z26="Teppich 750g/m²",'GWP Baustoffe'!$F$71*0.53,Z26="Teppich 300g/m²",'GWP Baustoffe'!$F$71*0.214)</f>
        <v>0</v>
      </c>
      <c r="AD26" s="161">
        <f>_xlfn.IFS(Z26="-",0,Z26="Schaumstoff_5cm",'GWP Baustoffe'!$H$34*1.5,Z26="PE_Noppenfolie",'GWP Baustoffe'!$H$80,Z26="PE_Folie 100my",'GWP Baustoffe'!$H$78,Z26="PE_Folie 1mm",'GWP Baustoffe'!$H$79,Z26="Linoleum allg",'GWP Baustoffe'!$H$68,Z26="Linoleum Forbo",'GWP Baustoffe'!$H$69,Z26="PVC 2mm",'GWP Baustoffe'!$H$70,Z26="Teppich 1400g/m²",'GWP Baustoffe'!$H$71,Z26="Laminat",'GWP Baustoffe'!$H$72,Z26="Natursteinfliesen",'GWP Baustoffe'!$H$73,Z26="keramische Fliesen",'GWP Baustoffe'!$H$74,Z26="Filz 3mm (400g)",'GWP Baustoffe'!$H$75,Z26="Filz Fulda Rex 800g",'GWP Baustoffe'!$H$76,Z26="Jute",'GWP Baustoffe'!$H$81,Z26="Hanfvlies 3mm",'GWP Baustoffe'!$H$82,Z26="Texil Sonnenschutz",'GWP Baustoffe'!$H$77,Z26="Kraftpapier 120g",'GWP Baustoffe'!$H$110,Z26="Papiertapete bedr. ",'GWP Baustoffe'!$H$111,Z26="Glasvlies Tapete",'GWP Baustoffe'!$H$112,Z26="Glasvlies_bedr.",'GWP Baustoffe'!$H$113,Z26="Tanztepp. 2mm",'GWP Baustoffe'!$H$70,Z26="Tanztepp. 1,7mm",'GWP Baustoffe'!$H$70/2*1.7,Z26="Tanztepp. 1,2mm",'GWP Baustoffe'!$H$70/2*1.2,Z26="Malervlies",'GWP Baustoffe'!$H$75*0.6,Z26="Bodent. 450g BW",'GWP Baustoffe'!$G$32*0.45,Z26="Tüll 50g BW",'GWP Baustoffe'!$G$32*0.05,Z26="Tüll 50g KF",'GWP Baustoffe'!$G$33*0.05,Z26="Tüll 100g BW",'GWP Baustoffe'!$G$32*0.1,Z26="Tüll 100g KF",'GWP Baustoffe'!$G$33*0.1,Z26="Schl. Ne. 75g BW",'GWP Baustoffe'!$G$32*0.075,Z26="Schl. Ne. 75g KF",'GWP Baustoffe'!$G$33*0.075,Z26="Nessel 300g BW",'GWP Baustoffe'!$G$32*0.3,Z26="Nessel 300g KF",'GWP Baustoffe'!$G$33*0.3,Z26="Shirting 220g BW",'GWP Baustoffe'!$G$32*0.22,Z26="Hori- Ne. 400g BW",'GWP Baustoffe'!$G$32*0.4,Z26="Mollton 300g BW",'GWP Baustoffe'!$G$32*0.3,Z26="Dekomoll. 165g BW",'GWP Baustoffe'!$G$32*0.165,Z26="Velour 350g BW",'GWP Baustoffe'!$G$32*0.35,Z26="Velour 450g BW",'GWP Baustoffe'!$G$32*0.45,Z26="Velour 600g BW",'GWP Baustoffe'!$G$32*0.6,Z26="Glasklarfolie 0,3mm",'GWP Baustoffe'!$H$70*0.15,Z26="Proj.Folie 0,35mm",'GWP Baustoffe'!$H$70*0.175,Z26="Tyvek 2506B",'GWP Baustoffe'!$H$67,Z26="Mollton 200g BW",'GWP Baustoffe'!$G$32*0.2,Z26="Wooleserge 150 B1",'GWP Baustoffe'!$H$120*1,Z26="Forbo Eternal PVC",'GWP Baustoffe'!$H$73,Z26="Kunstrasen 2400g/m²",'GWP Baustoffe'!$H$81,Z26="Teppich 750g/m²",'GWP Baustoffe'!$H$71*0.53,Z26="Teppich 300g/m²",'GWP Baustoffe'!$H$71*0.214)</f>
        <v>0</v>
      </c>
      <c r="AE26" s="131">
        <f t="shared" si="0"/>
        <v>0</v>
      </c>
      <c r="AF26" s="112"/>
      <c r="AG26" s="106" t="s">
        <v>24</v>
      </c>
      <c r="AH26" s="106"/>
      <c r="AI26" s="132">
        <f>_xlfn.IFS(AG26="-",0,AG26="Fassadenfarbe [l]",'GWP Baustoffe'!$H$36,AG26="Disp. Innen [l]",'GWP Baustoffe'!$H$37,AG26="Lacke, H²O [l]",'GWP Baustoffe'!$H$41,AG26="Lacke, löse. [l]",'GWP Baustoffe'!$H$38,AG26="Metalllack, löse. [l]",'GWP Baustoffe'!$H$43,AG26="Parkettlack H²O [l]",'GWP Baustoffe'!$H$43,AG26="Henso Brands. [kg]",'GWP Baustoffe'!$H$39,AG26="Kleber [kg]",'GWP Baustoffe'!$H$40,AG26="PE Schaum [kg]",'GWP Baustoffe'!$G$54,AG26="Gewebefüller [kg]",'GWP Baustoffe'!$H$56,AG26="Silicon [kg]",'GWP Baustoffe'!$H$45,AG26="Kalkfarbe [kg]",'GWP Baustoffe'!$H$44,AG26="GFK",'GWP Baustoffe'!$H$55,AG26="Gipsputz [kg]",'GWP Baustoffe'!$H$57,AG26="Acylfarbe [l]",'GWP Baustoffe'!$H$58,AG26="GFK [kg]",'GWP Baustoffe'!$H$53)</f>
        <v>0</v>
      </c>
      <c r="AJ26" s="133">
        <f t="shared" si="6"/>
        <v>0</v>
      </c>
      <c r="AK26" s="112"/>
      <c r="AL26" s="107" t="s">
        <v>24</v>
      </c>
      <c r="AM26" s="114"/>
      <c r="AN26" s="164">
        <v>0</v>
      </c>
      <c r="AO26" s="176">
        <f>_xlfn.IFS(AL26="-",0,AL26="Papphülsen [kg]",'GWP Baustoffe'!$F$64,AL26="Acrylwanne [kg]",'GWP Baustoffe'!$F$89,AL26="Stahlwanne [m²]",'GWP Baustoffe'!$F$90,AL26="Künst. Zweig, 70cm mit Blatt [Stk]",'GWP Baustoffe'!$F$143,AL26="Styropor 5x50x100cm [Stk]",'GWP Baustoffe'!$F$144,AL26="Styropor 20x50x100cm [Stk]",'GWP Baustoffe'!$F$145,AL26="Styroppor 30x50x100cm [Stk]",'GWP Baustoffe'!$F$146,AL26="Styropdur 3x60x120cm [Stk]",'GWP Baustoffe'!$F$147,AL26="Styropdur 4x60x120cm [Stk]",'GWP Baustoffe'!$F$148,AL26="Styropdur 5x60x120cm [Stk]",'GWP Baustoffe'!$F$149,AL26="Styropdur 12x60x120cm [Stk]",'GWP Baustoffe'!$F$150,AL26="Rohriso. PE  12/15mm x 9mm [m]",'GWP Baustoffe'!$F$151,AL26="Rohriso. PE 18mm x 20mm [m]",'GWP Baustoffe'!$F$152,AL26="Rohriso. PE  22mm x 20mm [m]",'GWP Baustoffe'!$F$153,AL26="Rohriso. PE  28mm x 20mm [m]",'GWP Baustoffe'!$F$154,AL26="Rohriso. PE  60mm x 20mm [m]",'GWP Baustoffe'!$F$155,AL26="Rohriso. PE  114mm x 20mm [m]",'GWP Baustoffe'!$F$156,AL26="Europalette [Stk]",'GWP Baustoffe'!$F$157,AL26="Pulverbeschichten [m²]",'GWP Baustoffe'!$F$172,AL26="Schrauben/Kleint. Satz [Stk]",'GWP Baustoffe'!$F$169,AL26="PVC Rohr [kg]",'GWP Baustoffe'!$F$63,AL26="Stroh/Heu [kg]",'GWP Baustoffe'!$F$60,AL26="fertige Innentür [Stk]",'GWP Baustoffe'!$F$158,AL26="Blähton [kg]",'GWP Baustoffe'!$F$176,AL26="Blähglas [kg]",'GWP Baustoffe'!$F$175,AL26="Perlit 0-3 [kg]",'GWP Baustoffe'!$F$177,AL26="Perlit 0-1 [kg]",'GWP Baustoffe'!$F$178,AL26="Kies 2/32 [kg]",'GWP Baustoffe'!$F$179,AL26="Bimskies [kg]",'GWP Baustoffe'!$F$180,AL26="Korkschrot [kg]",'GWP Baustoffe'!$F$181,AL26="Kalksteinsand tr. [kg]",'GWP Baustoffe'!$F$182,AL26="Sand 0/2 tr. [kg]",'GWP Baustoffe'!$F$183,AL26="Sand 0/2 feucht [kg]",'GWP Baustoffe'!$F$184,AL26="Lehm [m³]",'GWP Baustoffe'!$F$185,AL26="Torf [m³]",'GWP Baustoffe'!$F$186,AL26="Riggips 10mm [m²]",'GWP Baustoffe'!$F$188,AL26="Riggips 12,5mm [m²]",'GWP Baustoffe'!$F$189,AL26="Riggips 15mm [m²]",'GWP Baustoffe'!$F$190,AL26="Riggips 18mm [m²]",'GWP Baustoffe'!$F$191,AL26="Glasbaustein [m³]",'GWP Baustoffe'!$F$193,AL26="Promatec 15mm [m²]",'GWP Baustoffe'!$F$194,AL26="Steinwolle [m³]",'GWP Baustoffe'!$F$195)</f>
        <v>0</v>
      </c>
      <c r="AP26" s="161">
        <f>_xlfn.IFS(AL26="-",0,AL26="Papphülsen [kg]",'GWP Baustoffe'!$H$64,AL26="Acrylwanne [kg]",'GWP Baustoffe'!$H$89,AL26="Stahlwanne [m²]",'GWP Baustoffe'!$H$90,AL26="Künst. Zweig, 70cm mit Blatt [Stk]",'GWP Baustoffe'!$H$143,AL26="Styropor 5x50x100cm [Stk]",'GWP Baustoffe'!$H$144,AL26="Styropor 20x50x100cm [Stk]",'GWP Baustoffe'!$H$145,AL26="Styroppor 30x50x100cm [Stk]",'GWP Baustoffe'!$H$146,AL26="Styropdur 3x60x120cm [Stk]",'GWP Baustoffe'!$H$147,AL26="Styropdur 4x60x120cm [Stk]",'GWP Baustoffe'!$H$148,AL26="Styropdur 5x60x120cm [Stk]",'GWP Baustoffe'!$H$149,AL26="Styropdur 12x60x120cm [Stk]",'GWP Baustoffe'!$H$150,AL26="Rohriso. PE  12/15mm x 9mm [m]",'GWP Baustoffe'!$H$151,AL26="Rohriso. PE 18mm x 20mm [m]",'GWP Baustoffe'!$H$152,AL26="Rohriso. PE  22mm x 20mm [m]",'GWP Baustoffe'!$H$153,AL26="Rohriso. PE  28mm x 20mm [m]",'GWP Baustoffe'!$H$154,AL26="Rohriso. PE  60mm x 20mm [m]",'GWP Baustoffe'!$H$155,AL26="Rohriso. PE  114mm x 20mm [m]",'GWP Baustoffe'!$H$156,AL26="Europalette [Stk]",'GWP Baustoffe'!$H$157,AL26="Pulverbeschichten [m²]",'GWP Baustoffe'!$H$172,AL26="Schrauben/Kleint. Satz [Stk]",'GWP Baustoffe'!$H$169,AL26="PVC Rohr [kg]",'GWP Baustoffe'!$H$63,AL26="Stroh/Heu [kg]",'GWP Baustoffe'!$H$60,AL26="fertige Innentür [Stk]",'GWP Baustoffe'!$H$158,AL26="Blähton [kg]",'GWP Baustoffe'!$H$176,AL26="Blähglas [kg]",'GWP Baustoffe'!$H$175,AL26="Perlit 0-3 [kg]",'GWP Baustoffe'!$H$177,AL26="Perlit 0-1 [kg]",'GWP Baustoffe'!$H$178,AL26="Kies 2/32 [kg]",'GWP Baustoffe'!$H$179,AL26="Bimskies [kg]",'GWP Baustoffe'!$H$180,AL26="Korkschrot [kg]",'GWP Baustoffe'!$H$181,AL26="Kalksteinsand tr. [kg]",'GWP Baustoffe'!$H$182,AL26="Sand 0/2 tr. [kg]",'GWP Baustoffe'!$H$183,AL26="Sand 0/2 feucht [kg]",'GWP Baustoffe'!$H$184,AL26="Lehm [m³]",'GWP Baustoffe'!$H$185,AL26="Torf [m³]",'GWP Baustoffe'!$H$186,AL26="Riggips 10mm [m²]",'GWP Baustoffe'!$H$188,AL26="Riggips 12,5mm [m²]",'GWP Baustoffe'!$H$189,AL26="Riggips 15mm [m²]",'GWP Baustoffe'!$H$190,AL26="Riggips 18mm [m²]",'GWP Baustoffe'!$H$191,AL26="Glasbaustein [m³]",'GWP Baustoffe'!$H$193,AL26="Promatec 15mm [m²]",'GWP Baustoffe'!$H$194,AL26="Steinwolle [m³]",'GWP Baustoffe'!$H$195)</f>
        <v>0</v>
      </c>
      <c r="AQ26" s="131">
        <f t="shared" si="2"/>
        <v>0</v>
      </c>
      <c r="AR26" s="105"/>
      <c r="AS26" s="105"/>
      <c r="AT26" s="105"/>
      <c r="AU26" s="105"/>
      <c r="AV26" s="105"/>
      <c r="AW26" s="105"/>
    </row>
    <row r="27" spans="1:49" s="49" customFormat="1" ht="21" customHeight="1" x14ac:dyDescent="0.3">
      <c r="A27" s="112"/>
      <c r="B27" s="106" t="s">
        <v>24</v>
      </c>
      <c r="C27" s="114"/>
      <c r="D27" s="164">
        <v>90</v>
      </c>
      <c r="E27" s="161">
        <f>_xlfn.IFS(B27="-",0,B27="Profil",'GWP Baustoffe'!$F$7,B27="Blech",'GWP Baustoffe'!$F$8,B27="Edel Blech",'GWP Baustoffe'!$F$47,B27="verz. Blech",'GWP Baustoffe'!F$49)</f>
        <v>0</v>
      </c>
      <c r="F27" s="129">
        <f>_xlfn.IFS(B27="-",0,B27="Profil",'GWP Baustoffe'!$H$7,B27="Blech",'GWP Baustoffe'!$H$8,B27="Edel Blech",'GWP Baustoffe'!$H$47,B27="verz. Blech",'GWP Baustoffe'!$H$49)</f>
        <v>0</v>
      </c>
      <c r="G27" s="131">
        <f t="shared" si="3"/>
        <v>0</v>
      </c>
      <c r="H27" s="112"/>
      <c r="I27" s="106" t="s">
        <v>24</v>
      </c>
      <c r="J27" s="158"/>
      <c r="K27" s="164">
        <v>90</v>
      </c>
      <c r="L27" s="161">
        <f>_xlfn.IFS(I27="-",0,I27="Al Profil",'GWP Baustoffe'!$F$9,I27="Al Blech",'GWP Baustoffe'!$F$10,I27="Cu Blech",0)</f>
        <v>0</v>
      </c>
      <c r="M27" s="129">
        <f>_xlfn.IFS(I27="-",0,I27="Al Profil",'GWP Baustoffe'!$H$9,I27="Al Blech",'GWP Baustoffe'!$H$10,I27="Cu Blech",'GWP Baustoffe'!$H$48)</f>
        <v>0</v>
      </c>
      <c r="N27" s="131">
        <f t="shared" si="4"/>
        <v>0</v>
      </c>
      <c r="O27" s="112"/>
      <c r="P27" s="106" t="s">
        <v>24</v>
      </c>
      <c r="Q27" s="107"/>
      <c r="R27" s="106"/>
      <c r="S27" s="107"/>
      <c r="T27" s="114"/>
      <c r="U27" s="164">
        <v>10</v>
      </c>
      <c r="V27" s="162">
        <f>_xlfn.IFS(P27="-",0,P27="Latten",'GWP Baustoffe'!$F$13,P27="Latten zert.",'GWP Baustoffe'!$F$13,P27="KVH",'GWP Baustoffe'!$F$14,P27="Hobelware",'GWP Baustoffe'!$F$15,P27="Hobelware zert.",'GWP Baustoffe'!$F$15,P27="Sperrholz",'GWP Baustoffe'!$F$16,P27="Sperrholz zert.",'GWP Baustoffe'!$F$16,P27="Fi 3-Schicht",'GWP Baustoffe'!$F$17,P27="Fi 3-Schicht zert.",'GWP Baustoffe'!$F$17,P27="Gabun Tipla",'GWP Baustoffe'!$F$18,P27="MDF",'GWP Baustoffe'!$F$19,P27="MDF be.",'GWP Baustoffe'!$F$20,P27="HDF",'GWP Baustoffe'!$F$21,P27="Spanplatte",'GWP Baustoffe'!$F$22,P27="Spanplatte, be.",'GWP Baustoffe'!$F$23,P27="Laubschnittholz",'GWP Baustoffe'!$F$24,P27="OSB",'GWP Baustoffe'!$F$25,P27="Steico LVL",'GWP Baustoffe'!$F$26,P27="Gabun Sperr.",'GWP Baustoffe'!$F$27,P27="Birke Multi",'GWP Baustoffe'!$F$28,P27="Birke Multi zert.",'GWP Baustoffe'!$F$28,P27="HPL 0,8mm",'GWP Baustoffe'!$F$29*1250,P27="Polystyrol (XPS)",'GWP Baustoffe'!$F$87)</f>
        <v>0</v>
      </c>
      <c r="W27" s="129">
        <f>_xlfn.IFS(P27="-",0,P27="Latten",'GWP Baustoffe'!$H$13,P27="Latten zert.",'GWP Baustoffe'!$I$13,P27="KVH",'GWP Baustoffe'!$H$14,P27="Hobelware",'GWP Baustoffe'!$H$15,P27="Hobelware zert.",'GWP Baustoffe'!$I$15,P27="Sperrholz",'GWP Baustoffe'!$H$16,P27="Sperrholz zert.",'GWP Baustoffe'!$I$16,P27="Fi 3-Schicht",'GWP Baustoffe'!$H$17,P27="Fi 3-Schicht zert.",'GWP Baustoffe'!$I$17,P27="Gabun Tipla",'GWP Baustoffe'!$H$18,P27="MDF",'GWP Baustoffe'!$H$19,P27="MDF be.",'GWP Baustoffe'!$H$20,P27="HDF",'GWP Baustoffe'!$H$21,P27="Spanplatte",'GWP Baustoffe'!$H$22,P27="Spanplatte, be.",'GWP Baustoffe'!$H$23,P27="Laubschnittholz",'GWP Baustoffe'!$H$24,P27="OSB",'GWP Baustoffe'!$H$25,P27="Steico LVL",'GWP Baustoffe'!$H$26,P27="Gabun Sperr.",'GWP Baustoffe'!$H$27,P27="Birke Multi",'GWP Baustoffe'!$H$28,P27="Birke Multi zert.",'GWP Baustoffe'!$I$28,P27="HPL 0,8mm",'GWP Baustoffe'!$H$29*1250,P27="Polystyrol (XPS)",'GWP Baustoffe'!$H$87)</f>
        <v>0</v>
      </c>
      <c r="X27" s="131">
        <f t="shared" si="5"/>
        <v>0</v>
      </c>
      <c r="Y27" s="113"/>
      <c r="Z27" s="107" t="s">
        <v>24</v>
      </c>
      <c r="AA27" s="114"/>
      <c r="AB27" s="164">
        <v>0</v>
      </c>
      <c r="AC27" s="189">
        <f>_xlfn.IFS(Z27="-",0,Z27="Schaumstoff_5cm",'GWP Baustoffe'!$F$34*1.5,Z27="PE_Noppenfolie",'GWP Baustoffe'!$F$80,Z27="PE_Folie 100my",'GWP Baustoffe'!$F$78,Z27="PE_Folie 1mm",'GWP Baustoffe'!$F$79,Z27="Linoleum allg",'GWP Baustoffe'!$F$68,Z27="Linoleum Forbo",'GWP Baustoffe'!$F$69,Z27="PVC 2mm",'GWP Baustoffe'!$F$70,Z27="Teppich 1400g/m²",'GWP Baustoffe'!$F$71,Z27="Laminat",'GWP Baustoffe'!$F$72,Z27="Natursteinfliesen",'GWP Baustoffe'!$F$73,Z27="keramische Fliesen",'GWP Baustoffe'!$F$74,Z27="Filz 3mm (400g)",'GWP Baustoffe'!$F$75,Z27="Filz Fulda Rex 800g",'GWP Baustoffe'!$F$76,Z27="Hanfvlies 3mm",'GWP Baustoffe'!$F$82,Z27="Texil Sonnenschutz",'GWP Baustoffe'!$F$77,Z27="Kraftpapier 120g",'GWP Baustoffe'!$F$110,Z27="Papiertapete bedr. ",'GWP Baustoffe'!$F$111,Z27="Glasvlies Tapete",'GWP Baustoffe'!$F$112,Z27="Glasvlies_bedr.",'GWP Baustoffe'!$F$113,Z27="Tanztepp. 2mm",'GWP Baustoffe'!$F$70,Z27="Tanztepp. 1,7mm",'GWP Baustoffe'!$F$70/2*1.7,Z27="Tanztepp. 1,2mm",'GWP Baustoffe'!$F$70/2*1.2,Z27="Malervlies",'GWP Baustoffe'!$F$75*0.6,Z27="Bodent. 450g BW",'GWP Baustoffe'!$F$32*0.5,Z27="Tüll 50g BW",'GWP Baustoffe'!$F$32*0.05,Z27="Tüll 50g KF",'GWP Baustoffe'!$F$33*0.05,Z27="Tüll 100g BW",'GWP Baustoffe'!$F$32*0.1,Z27="Tüll 100g KF",'GWP Baustoffe'!$F$33*0.1,Z27="Schl. Ne. 75g BW",'GWP Baustoffe'!$F$32*0.075,Z27="Schl. Ne. 75g KF",'GWP Baustoffe'!$F$33*0.075,Z27="Nessel 300g BW",'GWP Baustoffe'!$F$32*0.3,Z27="Nessel 300g KF",'GWP Baustoffe'!$F$33*0.3,Z27="Shirting 220g BW",'GWP Baustoffe'!$F$32*0.22,Z27="Hori- Ne. 400g BW",'GWP Baustoffe'!$F$32*0.4,Z27="Mollton 300g BW",'GWP Baustoffe'!$F$32*0.3,Z27="Dekomoll. 165g BW",'GWP Baustoffe'!$F$32*0.165,Z27="Velour 350g BW",'GWP Baustoffe'!$F$32*0.35,Z27="Velour 450g BW",'GWP Baustoffe'!$F$32*0.45,Z27="Velour 600g BW",'GWP Baustoffe'!$F$32*0.6,Z27="Glasklarfolie 0,3mm",'GWP Baustoffe'!$F$70*0.15,Z27="Proj.Folie 0,35mm",'GWP Baustoffe'!$F$70*0.175,Z27="Tyvek 2506B",'GWP Baustoffe'!$F$67,Z27="Mollton 200g BW",'GWP Baustoffe'!$F52*0.2,Z27="Wooleserge 150 B1",'GWP Baustoffe'!$F$120*1,Z27="Forbo Eternal PVC",'GWP Baustoffe'!$F$73,Z27="Kunstrasen 2400g/m²",'GWP Baustoffe'!$F$81,Z27="Teppich 750g/m²",'GWP Baustoffe'!$F$71*0.53,Z27="Teppich 300g/m²",'GWP Baustoffe'!$F$71*0.214)</f>
        <v>0</v>
      </c>
      <c r="AD27" s="161">
        <f>_xlfn.IFS(Z27="-",0,Z27="Schaumstoff_5cm",'GWP Baustoffe'!$H$34*1.5,Z27="PE_Noppenfolie",'GWP Baustoffe'!$H$80,Z27="PE_Folie 100my",'GWP Baustoffe'!$H$78,Z27="PE_Folie 1mm",'GWP Baustoffe'!$H$79,Z27="Linoleum allg",'GWP Baustoffe'!$H$68,Z27="Linoleum Forbo",'GWP Baustoffe'!$H$69,Z27="PVC 2mm",'GWP Baustoffe'!$H$70,Z27="Teppich 1400g/m²",'GWP Baustoffe'!$H$71,Z27="Laminat",'GWP Baustoffe'!$H$72,Z27="Natursteinfliesen",'GWP Baustoffe'!$H$73,Z27="keramische Fliesen",'GWP Baustoffe'!$H$74,Z27="Filz 3mm (400g)",'GWP Baustoffe'!$H$75,Z27="Filz Fulda Rex 800g",'GWP Baustoffe'!$H$76,Z27="Jute",'GWP Baustoffe'!$H$81,Z27="Hanfvlies 3mm",'GWP Baustoffe'!$H$82,Z27="Texil Sonnenschutz",'GWP Baustoffe'!$H$77,Z27="Kraftpapier 120g",'GWP Baustoffe'!$H$110,Z27="Papiertapete bedr. ",'GWP Baustoffe'!$H$111,Z27="Glasvlies Tapete",'GWP Baustoffe'!$H$112,Z27="Glasvlies_bedr.",'GWP Baustoffe'!$H$113,Z27="Tanztepp. 2mm",'GWP Baustoffe'!$H$70,Z27="Tanztepp. 1,7mm",'GWP Baustoffe'!$H$70/2*1.7,Z27="Tanztepp. 1,2mm",'GWP Baustoffe'!$H$70/2*1.2,Z27="Malervlies",'GWP Baustoffe'!$H$75*0.6,Z27="Bodent. 450g BW",'GWP Baustoffe'!$G$32*0.45,Z27="Tüll 50g BW",'GWP Baustoffe'!$G$32*0.05,Z27="Tüll 50g KF",'GWP Baustoffe'!$G$33*0.05,Z27="Tüll 100g BW",'GWP Baustoffe'!$G$32*0.1,Z27="Tüll 100g KF",'GWP Baustoffe'!$G$33*0.1,Z27="Schl. Ne. 75g BW",'GWP Baustoffe'!$G$32*0.075,Z27="Schl. Ne. 75g KF",'GWP Baustoffe'!$G$33*0.075,Z27="Nessel 300g BW",'GWP Baustoffe'!$G$32*0.3,Z27="Nessel 300g KF",'GWP Baustoffe'!$G$33*0.3,Z27="Shirting 220g BW",'GWP Baustoffe'!$G$32*0.22,Z27="Hori- Ne. 400g BW",'GWP Baustoffe'!$G$32*0.4,Z27="Mollton 300g BW",'GWP Baustoffe'!$G$32*0.3,Z27="Dekomoll. 165g BW",'GWP Baustoffe'!$G$32*0.165,Z27="Velour 350g BW",'GWP Baustoffe'!$G$32*0.35,Z27="Velour 450g BW",'GWP Baustoffe'!$G$32*0.45,Z27="Velour 600g BW",'GWP Baustoffe'!$G$32*0.6,Z27="Glasklarfolie 0,3mm",'GWP Baustoffe'!$H$70*0.15,Z27="Proj.Folie 0,35mm",'GWP Baustoffe'!$H$70*0.175,Z27="Tyvek 2506B",'GWP Baustoffe'!$H$67,Z27="Mollton 200g BW",'GWP Baustoffe'!$G$32*0.2,Z27="Wooleserge 150 B1",'GWP Baustoffe'!$H$120*1,Z27="Forbo Eternal PVC",'GWP Baustoffe'!$H$73,Z27="Kunstrasen 2400g/m²",'GWP Baustoffe'!$H$81,Z27="Teppich 750g/m²",'GWP Baustoffe'!$H$71*0.53,Z27="Teppich 300g/m²",'GWP Baustoffe'!$H$71*0.214)</f>
        <v>0</v>
      </c>
      <c r="AE27" s="131">
        <f t="shared" si="0"/>
        <v>0</v>
      </c>
      <c r="AF27" s="112"/>
      <c r="AG27" s="106" t="s">
        <v>24</v>
      </c>
      <c r="AH27" s="106"/>
      <c r="AI27" s="132">
        <f>_xlfn.IFS(AG27="-",0,AG27="Fassadenfarbe [l]",'GWP Baustoffe'!$H$36,AG27="Disp. Innen [l]",'GWP Baustoffe'!$H$37,AG27="Lacke, H²O [l]",'GWP Baustoffe'!$H$41,AG27="Lacke, löse. [l]",'GWP Baustoffe'!$H$38,AG27="Metalllack, löse. [l]",'GWP Baustoffe'!$H$43,AG27="Parkettlack H²O [l]",'GWP Baustoffe'!$H$43,AG27="Henso Brands. [kg]",'GWP Baustoffe'!$H$39,AG27="Kleber [kg]",'GWP Baustoffe'!$H$40,AG27="PE Schaum [kg]",'GWP Baustoffe'!$G$54,AG27="Gewebefüller [kg]",'GWP Baustoffe'!$H$56,AG27="Silicon [kg]",'GWP Baustoffe'!$H$45,AG27="Kalkfarbe [kg]",'GWP Baustoffe'!$H$44,AG27="GFK",'GWP Baustoffe'!$H$55,AG27="Gipsputz [kg]",'GWP Baustoffe'!$H$57,AG27="Acylfarbe [l]",'GWP Baustoffe'!$H$58,AG27="GFK [kg]",'GWP Baustoffe'!$H$53)</f>
        <v>0</v>
      </c>
      <c r="AJ27" s="133">
        <f t="shared" si="6"/>
        <v>0</v>
      </c>
      <c r="AK27" s="112"/>
      <c r="AL27" s="107" t="s">
        <v>24</v>
      </c>
      <c r="AM27" s="114"/>
      <c r="AN27" s="164">
        <v>0</v>
      </c>
      <c r="AO27" s="176">
        <f>_xlfn.IFS(AL27="-",0,AL27="Papphülsen [kg]",'GWP Baustoffe'!$F$64,AL27="Acrylwanne [kg]",'GWP Baustoffe'!$F$89,AL27="Stahlwanne [m²]",'GWP Baustoffe'!$F$90,AL27="Künst. Zweig, 70cm mit Blatt [Stk]",'GWP Baustoffe'!$F$143,AL27="Styropor 5x50x100cm [Stk]",'GWP Baustoffe'!$F$144,AL27="Styropor 20x50x100cm [Stk]",'GWP Baustoffe'!$F$145,AL27="Styroppor 30x50x100cm [Stk]",'GWP Baustoffe'!$F$146,AL27="Styropdur 3x60x120cm [Stk]",'GWP Baustoffe'!$F$147,AL27="Styropdur 4x60x120cm [Stk]",'GWP Baustoffe'!$F$148,AL27="Styropdur 5x60x120cm [Stk]",'GWP Baustoffe'!$F$149,AL27="Styropdur 12x60x120cm [Stk]",'GWP Baustoffe'!$F$150,AL27="Rohriso. PE  12/15mm x 9mm [m]",'GWP Baustoffe'!$F$151,AL27="Rohriso. PE 18mm x 20mm [m]",'GWP Baustoffe'!$F$152,AL27="Rohriso. PE  22mm x 20mm [m]",'GWP Baustoffe'!$F$153,AL27="Rohriso. PE  28mm x 20mm [m]",'GWP Baustoffe'!$F$154,AL27="Rohriso. PE  60mm x 20mm [m]",'GWP Baustoffe'!$F$155,AL27="Rohriso. PE  114mm x 20mm [m]",'GWP Baustoffe'!$F$156,AL27="Europalette [Stk]",'GWP Baustoffe'!$F$157,AL27="Pulverbeschichten [m²]",'GWP Baustoffe'!$F$172,AL27="Schrauben/Kleint. Satz [Stk]",'GWP Baustoffe'!$F$169,AL27="PVC Rohr [kg]",'GWP Baustoffe'!$F$63,AL27="Stroh/Heu [kg]",'GWP Baustoffe'!$F$60,AL27="fertige Innentür [Stk]",'GWP Baustoffe'!$F$158,AL27="Blähton [kg]",'GWP Baustoffe'!$F$176,AL27="Blähglas [kg]",'GWP Baustoffe'!$F$175,AL27="Perlit 0-3 [kg]",'GWP Baustoffe'!$F$177,AL27="Perlit 0-1 [kg]",'GWP Baustoffe'!$F$178,AL27="Kies 2/32 [kg]",'GWP Baustoffe'!$F$179,AL27="Bimskies [kg]",'GWP Baustoffe'!$F$180,AL27="Korkschrot [kg]",'GWP Baustoffe'!$F$181,AL27="Kalksteinsand tr. [kg]",'GWP Baustoffe'!$F$182,AL27="Sand 0/2 tr. [kg]",'GWP Baustoffe'!$F$183,AL27="Sand 0/2 feucht [kg]",'GWP Baustoffe'!$F$184,AL27="Lehm [m³]",'GWP Baustoffe'!$F$185,AL27="Torf [m³]",'GWP Baustoffe'!$F$186,AL27="Riggips 10mm [m²]",'GWP Baustoffe'!$F$188,AL27="Riggips 12,5mm [m²]",'GWP Baustoffe'!$F$189,AL27="Riggips 15mm [m²]",'GWP Baustoffe'!$F$190,AL27="Riggips 18mm [m²]",'GWP Baustoffe'!$F$191,AL27="Glasbaustein [m³]",'GWP Baustoffe'!$F$193,AL27="Promatec 15mm [m²]",'GWP Baustoffe'!$F$194,AL27="Steinwolle [m³]",'GWP Baustoffe'!$F$195)</f>
        <v>0</v>
      </c>
      <c r="AP27" s="161">
        <f>_xlfn.IFS(AL27="-",0,AL27="Papphülsen [kg]",'GWP Baustoffe'!$H$64,AL27="Acrylwanne [kg]",'GWP Baustoffe'!$H$89,AL27="Stahlwanne [m²]",'GWP Baustoffe'!$H$90,AL27="Künst. Zweig, 70cm mit Blatt [Stk]",'GWP Baustoffe'!$H$143,AL27="Styropor 5x50x100cm [Stk]",'GWP Baustoffe'!$H$144,AL27="Styropor 20x50x100cm [Stk]",'GWP Baustoffe'!$H$145,AL27="Styroppor 30x50x100cm [Stk]",'GWP Baustoffe'!$H$146,AL27="Styropdur 3x60x120cm [Stk]",'GWP Baustoffe'!$H$147,AL27="Styropdur 4x60x120cm [Stk]",'GWP Baustoffe'!$H$148,AL27="Styropdur 5x60x120cm [Stk]",'GWP Baustoffe'!$H$149,AL27="Styropdur 12x60x120cm [Stk]",'GWP Baustoffe'!$H$150,AL27="Rohriso. PE  12/15mm x 9mm [m]",'GWP Baustoffe'!$H$151,AL27="Rohriso. PE 18mm x 20mm [m]",'GWP Baustoffe'!$H$152,AL27="Rohriso. PE  22mm x 20mm [m]",'GWP Baustoffe'!$H$153,AL27="Rohriso. PE  28mm x 20mm [m]",'GWP Baustoffe'!$H$154,AL27="Rohriso. PE  60mm x 20mm [m]",'GWP Baustoffe'!$H$155,AL27="Rohriso. PE  114mm x 20mm [m]",'GWP Baustoffe'!$H$156,AL27="Europalette [Stk]",'GWP Baustoffe'!$H$157,AL27="Pulverbeschichten [m²]",'GWP Baustoffe'!$H$172,AL27="Schrauben/Kleint. Satz [Stk]",'GWP Baustoffe'!$H$169,AL27="PVC Rohr [kg]",'GWP Baustoffe'!$H$63,AL27="Stroh/Heu [kg]",'GWP Baustoffe'!$H$60,AL27="fertige Innentür [Stk]",'GWP Baustoffe'!$H$158,AL27="Blähton [kg]",'GWP Baustoffe'!$H$176,AL27="Blähglas [kg]",'GWP Baustoffe'!$H$175,AL27="Perlit 0-3 [kg]",'GWP Baustoffe'!$H$177,AL27="Perlit 0-1 [kg]",'GWP Baustoffe'!$H$178,AL27="Kies 2/32 [kg]",'GWP Baustoffe'!$H$179,AL27="Bimskies [kg]",'GWP Baustoffe'!$H$180,AL27="Korkschrot [kg]",'GWP Baustoffe'!$H$181,AL27="Kalksteinsand tr. [kg]",'GWP Baustoffe'!$H$182,AL27="Sand 0/2 tr. [kg]",'GWP Baustoffe'!$H$183,AL27="Sand 0/2 feucht [kg]",'GWP Baustoffe'!$H$184,AL27="Lehm [m³]",'GWP Baustoffe'!$H$185,AL27="Torf [m³]",'GWP Baustoffe'!$H$186,AL27="Riggips 10mm [m²]",'GWP Baustoffe'!$H$188,AL27="Riggips 12,5mm [m²]",'GWP Baustoffe'!$H$189,AL27="Riggips 15mm [m²]",'GWP Baustoffe'!$H$190,AL27="Riggips 18mm [m²]",'GWP Baustoffe'!$H$191,AL27="Glasbaustein [m³]",'GWP Baustoffe'!$H$193,AL27="Promatec 15mm [m²]",'GWP Baustoffe'!$H$194,AL27="Steinwolle [m³]",'GWP Baustoffe'!$H$195)</f>
        <v>0</v>
      </c>
      <c r="AQ27" s="131">
        <f t="shared" si="2"/>
        <v>0</v>
      </c>
      <c r="AR27" s="105"/>
      <c r="AS27" s="105"/>
      <c r="AT27" s="105"/>
      <c r="AU27" s="105"/>
      <c r="AV27" s="105"/>
      <c r="AW27" s="105"/>
    </row>
    <row r="28" spans="1:49" s="49" customFormat="1" ht="21" customHeight="1" x14ac:dyDescent="0.3">
      <c r="A28" s="112"/>
      <c r="B28" s="106" t="s">
        <v>24</v>
      </c>
      <c r="C28" s="114"/>
      <c r="D28" s="164">
        <v>90</v>
      </c>
      <c r="E28" s="161">
        <f>_xlfn.IFS(B28="-",0,B28="Profil",'GWP Baustoffe'!$F$7,B28="Blech",'GWP Baustoffe'!$F$8,B28="Edel Blech",'GWP Baustoffe'!$F$47,B28="verz. Blech",'GWP Baustoffe'!F$49)</f>
        <v>0</v>
      </c>
      <c r="F28" s="129">
        <f>_xlfn.IFS(B28="-",0,B28="Profil",'GWP Baustoffe'!$H$7,B28="Blech",'GWP Baustoffe'!$H$8,B28="Edel Blech",'GWP Baustoffe'!$H$47,B28="verz. Blech",'GWP Baustoffe'!$H$49)</f>
        <v>0</v>
      </c>
      <c r="G28" s="131">
        <f t="shared" si="3"/>
        <v>0</v>
      </c>
      <c r="H28" s="112"/>
      <c r="I28" s="106" t="s">
        <v>24</v>
      </c>
      <c r="J28" s="158"/>
      <c r="K28" s="164">
        <v>90</v>
      </c>
      <c r="L28" s="161">
        <f>_xlfn.IFS(I28="-",0,I28="Al Profil",'GWP Baustoffe'!$F$9,I28="Al Blech",'GWP Baustoffe'!$F$10,I28="Cu Blech",0)</f>
        <v>0</v>
      </c>
      <c r="M28" s="129">
        <f>_xlfn.IFS(I28="-",0,I28="Al Profil",'GWP Baustoffe'!$H$9,I28="Al Blech",'GWP Baustoffe'!$H$10,I28="Cu Blech",'GWP Baustoffe'!$H$48)</f>
        <v>0</v>
      </c>
      <c r="N28" s="131">
        <f t="shared" si="4"/>
        <v>0</v>
      </c>
      <c r="O28" s="112"/>
      <c r="P28" s="106" t="s">
        <v>24</v>
      </c>
      <c r="Q28" s="107"/>
      <c r="R28" s="106"/>
      <c r="S28" s="107"/>
      <c r="T28" s="114"/>
      <c r="U28" s="164">
        <v>10</v>
      </c>
      <c r="V28" s="162">
        <f>_xlfn.IFS(P28="-",0,P28="Latten",'GWP Baustoffe'!$F$13,P28="Latten zert.",'GWP Baustoffe'!$F$13,P28="KVH",'GWP Baustoffe'!$F$14,P28="Hobelware",'GWP Baustoffe'!$F$15,P28="Hobelware zert.",'GWP Baustoffe'!$F$15,P28="Sperrholz",'GWP Baustoffe'!$F$16,P28="Sperrholz zert.",'GWP Baustoffe'!$F$16,P28="Fi 3-Schicht",'GWP Baustoffe'!$F$17,P28="Fi 3-Schicht zert.",'GWP Baustoffe'!$F$17,P28="Gabun Tipla",'GWP Baustoffe'!$F$18,P28="MDF",'GWP Baustoffe'!$F$19,P28="MDF be.",'GWP Baustoffe'!$F$20,P28="HDF",'GWP Baustoffe'!$F$21,P28="Spanplatte",'GWP Baustoffe'!$F$22,P28="Spanplatte, be.",'GWP Baustoffe'!$F$23,P28="Laubschnittholz",'GWP Baustoffe'!$F$24,P28="OSB",'GWP Baustoffe'!$F$25,P28="Steico LVL",'GWP Baustoffe'!$F$26,P28="Gabun Sperr.",'GWP Baustoffe'!$F$27,P28="Birke Multi",'GWP Baustoffe'!$F$28,P28="Birke Multi zert.",'GWP Baustoffe'!$F$28,P28="HPL 0,8mm",'GWP Baustoffe'!$F$29*1250,P28="Polystyrol (XPS)",'GWP Baustoffe'!$F$87)</f>
        <v>0</v>
      </c>
      <c r="W28" s="129">
        <f>_xlfn.IFS(P28="-",0,P28="Latten",'GWP Baustoffe'!$H$13,P28="Latten zert.",'GWP Baustoffe'!$I$13,P28="KVH",'GWP Baustoffe'!$H$14,P28="Hobelware",'GWP Baustoffe'!$H$15,P28="Hobelware zert.",'GWP Baustoffe'!$I$15,P28="Sperrholz",'GWP Baustoffe'!$H$16,P28="Sperrholz zert.",'GWP Baustoffe'!$I$16,P28="Fi 3-Schicht",'GWP Baustoffe'!$H$17,P28="Fi 3-Schicht zert.",'GWP Baustoffe'!$I$17,P28="Gabun Tipla",'GWP Baustoffe'!$H$18,P28="MDF",'GWP Baustoffe'!$H$19,P28="MDF be.",'GWP Baustoffe'!$H$20,P28="HDF",'GWP Baustoffe'!$H$21,P28="Spanplatte",'GWP Baustoffe'!$H$22,P28="Spanplatte, be.",'GWP Baustoffe'!$H$23,P28="Laubschnittholz",'GWP Baustoffe'!$H$24,P28="OSB",'GWP Baustoffe'!$H$25,P28="Steico LVL",'GWP Baustoffe'!$H$26,P28="Gabun Sperr.",'GWP Baustoffe'!$H$27,P28="Birke Multi",'GWP Baustoffe'!$H$28,P28="Birke Multi zert.",'GWP Baustoffe'!$I$28,P28="HPL 0,8mm",'GWP Baustoffe'!$H$29*1250,P28="Polystyrol (XPS)",'GWP Baustoffe'!$H$87)</f>
        <v>0</v>
      </c>
      <c r="X28" s="131">
        <f t="shared" si="5"/>
        <v>0</v>
      </c>
      <c r="Y28" s="113"/>
      <c r="Z28" s="107" t="s">
        <v>24</v>
      </c>
      <c r="AA28" s="114"/>
      <c r="AB28" s="164">
        <v>0</v>
      </c>
      <c r="AC28" s="189">
        <f>_xlfn.IFS(Z28="-",0,Z28="Schaumstoff_5cm",'GWP Baustoffe'!$F$34*1.5,Z28="PE_Noppenfolie",'GWP Baustoffe'!$F$80,Z28="PE_Folie 100my",'GWP Baustoffe'!$F$78,Z28="PE_Folie 1mm",'GWP Baustoffe'!$F$79,Z28="Linoleum allg",'GWP Baustoffe'!$F$68,Z28="Linoleum Forbo",'GWP Baustoffe'!$F$69,Z28="PVC 2mm",'GWP Baustoffe'!$F$70,Z28="Teppich 1400g/m²",'GWP Baustoffe'!$F$71,Z28="Laminat",'GWP Baustoffe'!$F$72,Z28="Natursteinfliesen",'GWP Baustoffe'!$F$73,Z28="keramische Fliesen",'GWP Baustoffe'!$F$74,Z28="Filz 3mm (400g)",'GWP Baustoffe'!$F$75,Z28="Filz Fulda Rex 800g",'GWP Baustoffe'!$F$76,Z28="Hanfvlies 3mm",'GWP Baustoffe'!$F$82,Z28="Texil Sonnenschutz",'GWP Baustoffe'!$F$77,Z28="Kraftpapier 120g",'GWP Baustoffe'!$F$110,Z28="Papiertapete bedr. ",'GWP Baustoffe'!$F$111,Z28="Glasvlies Tapete",'GWP Baustoffe'!$F$112,Z28="Glasvlies_bedr.",'GWP Baustoffe'!$F$113,Z28="Tanztepp. 2mm",'GWP Baustoffe'!$F$70,Z28="Tanztepp. 1,7mm",'GWP Baustoffe'!$F$70/2*1.7,Z28="Tanztepp. 1,2mm",'GWP Baustoffe'!$F$70/2*1.2,Z28="Malervlies",'GWP Baustoffe'!$F$75*0.6,Z28="Bodent. 450g BW",'GWP Baustoffe'!$F$32*0.5,Z28="Tüll 50g BW",'GWP Baustoffe'!$F$32*0.05,Z28="Tüll 50g KF",'GWP Baustoffe'!$F$33*0.05,Z28="Tüll 100g BW",'GWP Baustoffe'!$F$32*0.1,Z28="Tüll 100g KF",'GWP Baustoffe'!$F$33*0.1,Z28="Schl. Ne. 75g BW",'GWP Baustoffe'!$F$32*0.075,Z28="Schl. Ne. 75g KF",'GWP Baustoffe'!$F$33*0.075,Z28="Nessel 300g BW",'GWP Baustoffe'!$F$32*0.3,Z28="Nessel 300g KF",'GWP Baustoffe'!$F$33*0.3,Z28="Shirting 220g BW",'GWP Baustoffe'!$F$32*0.22,Z28="Hori- Ne. 400g BW",'GWP Baustoffe'!$F$32*0.4,Z28="Mollton 300g BW",'GWP Baustoffe'!$F$32*0.3,Z28="Dekomoll. 165g BW",'GWP Baustoffe'!$F$32*0.165,Z28="Velour 350g BW",'GWP Baustoffe'!$F$32*0.35,Z28="Velour 450g BW",'GWP Baustoffe'!$F$32*0.45,Z28="Velour 600g BW",'GWP Baustoffe'!$F$32*0.6,Z28="Glasklarfolie 0,3mm",'GWP Baustoffe'!$F$70*0.15,Z28="Proj.Folie 0,35mm",'GWP Baustoffe'!$F$70*0.175,Z28="Tyvek 2506B",'GWP Baustoffe'!$F$67,Z28="Mollton 200g BW",'GWP Baustoffe'!$F53*0.2,Z28="Wooleserge 150 B1",'GWP Baustoffe'!$F$120*1,Z28="Forbo Eternal PVC",'GWP Baustoffe'!$F$73,Z28="Kunstrasen 2400g/m²",'GWP Baustoffe'!$F$81,Z28="Teppich 750g/m²",'GWP Baustoffe'!$F$71*0.53,Z28="Teppich 300g/m²",'GWP Baustoffe'!$F$71*0.214)</f>
        <v>0</v>
      </c>
      <c r="AD28" s="161">
        <f>_xlfn.IFS(Z28="-",0,Z28="Schaumstoff_5cm",'GWP Baustoffe'!$H$34*1.5,Z28="PE_Noppenfolie",'GWP Baustoffe'!$H$80,Z28="PE_Folie 100my",'GWP Baustoffe'!$H$78,Z28="PE_Folie 1mm",'GWP Baustoffe'!$H$79,Z28="Linoleum allg",'GWP Baustoffe'!$H$68,Z28="Linoleum Forbo",'GWP Baustoffe'!$H$69,Z28="PVC 2mm",'GWP Baustoffe'!$H$70,Z28="Teppich 1400g/m²",'GWP Baustoffe'!$H$71,Z28="Laminat",'GWP Baustoffe'!$H$72,Z28="Natursteinfliesen",'GWP Baustoffe'!$H$73,Z28="keramische Fliesen",'GWP Baustoffe'!$H$74,Z28="Filz 3mm (400g)",'GWP Baustoffe'!$H$75,Z28="Filz Fulda Rex 800g",'GWP Baustoffe'!$H$76,Z28="Jute",'GWP Baustoffe'!$H$81,Z28="Hanfvlies 3mm",'GWP Baustoffe'!$H$82,Z28="Texil Sonnenschutz",'GWP Baustoffe'!$H$77,Z28="Kraftpapier 120g",'GWP Baustoffe'!$H$110,Z28="Papiertapete bedr. ",'GWP Baustoffe'!$H$111,Z28="Glasvlies Tapete",'GWP Baustoffe'!$H$112,Z28="Glasvlies_bedr.",'GWP Baustoffe'!$H$113,Z28="Tanztepp. 2mm",'GWP Baustoffe'!$H$70,Z28="Tanztepp. 1,7mm",'GWP Baustoffe'!$H$70/2*1.7,Z28="Tanztepp. 1,2mm",'GWP Baustoffe'!$H$70/2*1.2,Z28="Malervlies",'GWP Baustoffe'!$H$75*0.6,Z28="Bodent. 450g BW",'GWP Baustoffe'!$G$32*0.45,Z28="Tüll 50g BW",'GWP Baustoffe'!$G$32*0.05,Z28="Tüll 50g KF",'GWP Baustoffe'!$G$33*0.05,Z28="Tüll 100g BW",'GWP Baustoffe'!$G$32*0.1,Z28="Tüll 100g KF",'GWP Baustoffe'!$G$33*0.1,Z28="Schl. Ne. 75g BW",'GWP Baustoffe'!$G$32*0.075,Z28="Schl. Ne. 75g KF",'GWP Baustoffe'!$G$33*0.075,Z28="Nessel 300g BW",'GWP Baustoffe'!$G$32*0.3,Z28="Nessel 300g KF",'GWP Baustoffe'!$G$33*0.3,Z28="Shirting 220g BW",'GWP Baustoffe'!$G$32*0.22,Z28="Hori- Ne. 400g BW",'GWP Baustoffe'!$G$32*0.4,Z28="Mollton 300g BW",'GWP Baustoffe'!$G$32*0.3,Z28="Dekomoll. 165g BW",'GWP Baustoffe'!$G$32*0.165,Z28="Velour 350g BW",'GWP Baustoffe'!$G$32*0.35,Z28="Velour 450g BW",'GWP Baustoffe'!$G$32*0.45,Z28="Velour 600g BW",'GWP Baustoffe'!$G$32*0.6,Z28="Glasklarfolie 0,3mm",'GWP Baustoffe'!$H$70*0.15,Z28="Proj.Folie 0,35mm",'GWP Baustoffe'!$H$70*0.175,Z28="Tyvek 2506B",'GWP Baustoffe'!$H$67,Z28="Mollton 200g BW",'GWP Baustoffe'!$G$32*0.2,Z28="Wooleserge 150 B1",'GWP Baustoffe'!$H$120*1,Z28="Forbo Eternal PVC",'GWP Baustoffe'!$H$73,Z28="Kunstrasen 2400g/m²",'GWP Baustoffe'!$H$81,Z28="Teppich 750g/m²",'GWP Baustoffe'!$H$71*0.53,Z28="Teppich 300g/m²",'GWP Baustoffe'!$H$71*0.214)</f>
        <v>0</v>
      </c>
      <c r="AE28" s="131">
        <f t="shared" si="0"/>
        <v>0</v>
      </c>
      <c r="AF28" s="112"/>
      <c r="AG28" s="106" t="s">
        <v>24</v>
      </c>
      <c r="AH28" s="106"/>
      <c r="AI28" s="132">
        <f>_xlfn.IFS(AG28="-",0,AG28="Fassadenfarbe [l]",'GWP Baustoffe'!$H$36,AG28="Disp. Innen [l]",'GWP Baustoffe'!$H$37,AG28="Lacke, H²O [l]",'GWP Baustoffe'!$H$41,AG28="Lacke, löse. [l]",'GWP Baustoffe'!$H$38,AG28="Metalllack, löse. [l]",'GWP Baustoffe'!$H$43,AG28="Parkettlack H²O [l]",'GWP Baustoffe'!$H$43,AG28="Henso Brands. [kg]",'GWP Baustoffe'!$H$39,AG28="Kleber [kg]",'GWP Baustoffe'!$H$40,AG28="PE Schaum [kg]",'GWP Baustoffe'!$G$54,AG28="Gewebefüller [kg]",'GWP Baustoffe'!$H$56,AG28="Silicon [kg]",'GWP Baustoffe'!$H$45,AG28="Kalkfarbe [kg]",'GWP Baustoffe'!$H$44,AG28="GFK",'GWP Baustoffe'!$H$55,AG28="Gipsputz [kg]",'GWP Baustoffe'!$H$57,AG28="Acylfarbe [l]",'GWP Baustoffe'!$H$58,AG28="GFK [kg]",'GWP Baustoffe'!$H$53)</f>
        <v>0</v>
      </c>
      <c r="AJ28" s="133">
        <f t="shared" si="6"/>
        <v>0</v>
      </c>
      <c r="AK28" s="112"/>
      <c r="AL28" s="107" t="s">
        <v>24</v>
      </c>
      <c r="AM28" s="114"/>
      <c r="AN28" s="164">
        <v>0</v>
      </c>
      <c r="AO28" s="176">
        <f>_xlfn.IFS(AL28="-",0,AL28="Papphülsen [kg]",'GWP Baustoffe'!$F$64,AL28="Acrylwanne [kg]",'GWP Baustoffe'!$F$89,AL28="Stahlwanne [m²]",'GWP Baustoffe'!$F$90,AL28="Künst. Zweig, 70cm mit Blatt [Stk]",'GWP Baustoffe'!$F$143,AL28="Styropor 5x50x100cm [Stk]",'GWP Baustoffe'!$F$144,AL28="Styropor 20x50x100cm [Stk]",'GWP Baustoffe'!$F$145,AL28="Styroppor 30x50x100cm [Stk]",'GWP Baustoffe'!$F$146,AL28="Styropdur 3x60x120cm [Stk]",'GWP Baustoffe'!$F$147,AL28="Styropdur 4x60x120cm [Stk]",'GWP Baustoffe'!$F$148,AL28="Styropdur 5x60x120cm [Stk]",'GWP Baustoffe'!$F$149,AL28="Styropdur 12x60x120cm [Stk]",'GWP Baustoffe'!$F$150,AL28="Rohriso. PE  12/15mm x 9mm [m]",'GWP Baustoffe'!$F$151,AL28="Rohriso. PE 18mm x 20mm [m]",'GWP Baustoffe'!$F$152,AL28="Rohriso. PE  22mm x 20mm [m]",'GWP Baustoffe'!$F$153,AL28="Rohriso. PE  28mm x 20mm [m]",'GWP Baustoffe'!$F$154,AL28="Rohriso. PE  60mm x 20mm [m]",'GWP Baustoffe'!$F$155,AL28="Rohriso. PE  114mm x 20mm [m]",'GWP Baustoffe'!$F$156,AL28="Europalette [Stk]",'GWP Baustoffe'!$F$157,AL28="Pulverbeschichten [m²]",'GWP Baustoffe'!$F$172,AL28="Schrauben/Kleint. Satz [Stk]",'GWP Baustoffe'!$F$169,AL28="PVC Rohr [kg]",'GWP Baustoffe'!$F$63,AL28="Stroh/Heu [kg]",'GWP Baustoffe'!$F$60,AL28="fertige Innentür [Stk]",'GWP Baustoffe'!$F$158,AL28="Blähton [kg]",'GWP Baustoffe'!$F$176,AL28="Blähglas [kg]",'GWP Baustoffe'!$F$175,AL28="Perlit 0-3 [kg]",'GWP Baustoffe'!$F$177,AL28="Perlit 0-1 [kg]",'GWP Baustoffe'!$F$178,AL28="Kies 2/32 [kg]",'GWP Baustoffe'!$F$179,AL28="Bimskies [kg]",'GWP Baustoffe'!$F$180,AL28="Korkschrot [kg]",'GWP Baustoffe'!$F$181,AL28="Kalksteinsand tr. [kg]",'GWP Baustoffe'!$F$182,AL28="Sand 0/2 tr. [kg]",'GWP Baustoffe'!$F$183,AL28="Sand 0/2 feucht [kg]",'GWP Baustoffe'!$F$184,AL28="Lehm [m³]",'GWP Baustoffe'!$F$185,AL28="Torf [m³]",'GWP Baustoffe'!$F$186,AL28="Riggips 10mm [m²]",'GWP Baustoffe'!$F$188,AL28="Riggips 12,5mm [m²]",'GWP Baustoffe'!$F$189,AL28="Riggips 15mm [m²]",'GWP Baustoffe'!$F$190,AL28="Riggips 18mm [m²]",'GWP Baustoffe'!$F$191,AL28="Glasbaustein [m³]",'GWP Baustoffe'!$F$193,AL28="Promatec 15mm [m²]",'GWP Baustoffe'!$F$194,AL28="Steinwolle [m³]",'GWP Baustoffe'!$F$195)</f>
        <v>0</v>
      </c>
      <c r="AP28" s="161">
        <f>_xlfn.IFS(AL28="-",0,AL28="Papphülsen [kg]",'GWP Baustoffe'!$H$64,AL28="Acrylwanne [kg]",'GWP Baustoffe'!$H$89,AL28="Stahlwanne [m²]",'GWP Baustoffe'!$H$90,AL28="Künst. Zweig, 70cm mit Blatt [Stk]",'GWP Baustoffe'!$H$143,AL28="Styropor 5x50x100cm [Stk]",'GWP Baustoffe'!$H$144,AL28="Styropor 20x50x100cm [Stk]",'GWP Baustoffe'!$H$145,AL28="Styroppor 30x50x100cm [Stk]",'GWP Baustoffe'!$H$146,AL28="Styropdur 3x60x120cm [Stk]",'GWP Baustoffe'!$H$147,AL28="Styropdur 4x60x120cm [Stk]",'GWP Baustoffe'!$H$148,AL28="Styropdur 5x60x120cm [Stk]",'GWP Baustoffe'!$H$149,AL28="Styropdur 12x60x120cm [Stk]",'GWP Baustoffe'!$H$150,AL28="Rohriso. PE  12/15mm x 9mm [m]",'GWP Baustoffe'!$H$151,AL28="Rohriso. PE 18mm x 20mm [m]",'GWP Baustoffe'!$H$152,AL28="Rohriso. PE  22mm x 20mm [m]",'GWP Baustoffe'!$H$153,AL28="Rohriso. PE  28mm x 20mm [m]",'GWP Baustoffe'!$H$154,AL28="Rohriso. PE  60mm x 20mm [m]",'GWP Baustoffe'!$H$155,AL28="Rohriso. PE  114mm x 20mm [m]",'GWP Baustoffe'!$H$156,AL28="Europalette [Stk]",'GWP Baustoffe'!$H$157,AL28="Pulverbeschichten [m²]",'GWP Baustoffe'!$H$172,AL28="Schrauben/Kleint. Satz [Stk]",'GWP Baustoffe'!$H$169,AL28="PVC Rohr [kg]",'GWP Baustoffe'!$H$63,AL28="Stroh/Heu [kg]",'GWP Baustoffe'!$H$60,AL28="fertige Innentür [Stk]",'GWP Baustoffe'!$H$158,AL28="Blähton [kg]",'GWP Baustoffe'!$H$176,AL28="Blähglas [kg]",'GWP Baustoffe'!$H$175,AL28="Perlit 0-3 [kg]",'GWP Baustoffe'!$H$177,AL28="Perlit 0-1 [kg]",'GWP Baustoffe'!$H$178,AL28="Kies 2/32 [kg]",'GWP Baustoffe'!$H$179,AL28="Bimskies [kg]",'GWP Baustoffe'!$H$180,AL28="Korkschrot [kg]",'GWP Baustoffe'!$H$181,AL28="Kalksteinsand tr. [kg]",'GWP Baustoffe'!$H$182,AL28="Sand 0/2 tr. [kg]",'GWP Baustoffe'!$H$183,AL28="Sand 0/2 feucht [kg]",'GWP Baustoffe'!$H$184,AL28="Lehm [m³]",'GWP Baustoffe'!$H$185,AL28="Torf [m³]",'GWP Baustoffe'!$H$186,AL28="Riggips 10mm [m²]",'GWP Baustoffe'!$H$188,AL28="Riggips 12,5mm [m²]",'GWP Baustoffe'!$H$189,AL28="Riggips 15mm [m²]",'GWP Baustoffe'!$H$190,AL28="Riggips 18mm [m²]",'GWP Baustoffe'!$H$191,AL28="Glasbaustein [m³]",'GWP Baustoffe'!$H$193,AL28="Promatec 15mm [m²]",'GWP Baustoffe'!$H$194,AL28="Steinwolle [m³]",'GWP Baustoffe'!$H$195)</f>
        <v>0</v>
      </c>
      <c r="AQ28" s="131">
        <f t="shared" si="2"/>
        <v>0</v>
      </c>
      <c r="AR28" s="105"/>
      <c r="AS28" s="105"/>
      <c r="AT28" s="105"/>
      <c r="AU28" s="105"/>
      <c r="AV28" s="105"/>
      <c r="AW28" s="105"/>
    </row>
    <row r="29" spans="1:49" s="49" customFormat="1" ht="21" customHeight="1" x14ac:dyDescent="0.3">
      <c r="A29" s="112"/>
      <c r="B29" s="106" t="s">
        <v>24</v>
      </c>
      <c r="C29" s="114"/>
      <c r="D29" s="164">
        <v>90</v>
      </c>
      <c r="E29" s="161">
        <f>_xlfn.IFS(B29="-",0,B29="Profil",'GWP Baustoffe'!$F$7,B29="Blech",'GWP Baustoffe'!$F$8,B29="Edel Blech",'GWP Baustoffe'!$F$47,B29="verz. Blech",'GWP Baustoffe'!F$49)</f>
        <v>0</v>
      </c>
      <c r="F29" s="129">
        <f>_xlfn.IFS(B29="-",0,B29="Profil",'GWP Baustoffe'!$H$7,B29="Blech",'GWP Baustoffe'!$H$8,B29="Edel Blech",'GWP Baustoffe'!$H$47,B29="verz. Blech",'GWP Baustoffe'!$H$49)</f>
        <v>0</v>
      </c>
      <c r="G29" s="131">
        <f t="shared" si="3"/>
        <v>0</v>
      </c>
      <c r="H29" s="112"/>
      <c r="I29" s="106" t="s">
        <v>24</v>
      </c>
      <c r="J29" s="158"/>
      <c r="K29" s="164">
        <v>90</v>
      </c>
      <c r="L29" s="161">
        <f>_xlfn.IFS(I29="-",0,I29="Al Profil",'GWP Baustoffe'!$F$9,I29="Al Blech",'GWP Baustoffe'!$F$10,I29="Cu Blech",0)</f>
        <v>0</v>
      </c>
      <c r="M29" s="129">
        <f>_xlfn.IFS(I29="-",0,I29="Al Profil",'GWP Baustoffe'!$H$9,I29="Al Blech",'GWP Baustoffe'!$H$10,I29="Cu Blech",'GWP Baustoffe'!$H$48)</f>
        <v>0</v>
      </c>
      <c r="N29" s="131">
        <f t="shared" si="4"/>
        <v>0</v>
      </c>
      <c r="O29" s="112"/>
      <c r="P29" s="106" t="s">
        <v>24</v>
      </c>
      <c r="Q29" s="107"/>
      <c r="R29" s="106"/>
      <c r="S29" s="107"/>
      <c r="T29" s="114"/>
      <c r="U29" s="164">
        <v>10</v>
      </c>
      <c r="V29" s="162">
        <f>_xlfn.IFS(P29="-",0,P29="Latten",'GWP Baustoffe'!$F$13,P29="Latten zert.",'GWP Baustoffe'!$F$13,P29="KVH",'GWP Baustoffe'!$F$14,P29="Hobelware",'GWP Baustoffe'!$F$15,P29="Hobelware zert.",'GWP Baustoffe'!$F$15,P29="Sperrholz",'GWP Baustoffe'!$F$16,P29="Sperrholz zert.",'GWP Baustoffe'!$F$16,P29="Fi 3-Schicht",'GWP Baustoffe'!$F$17,P29="Fi 3-Schicht zert.",'GWP Baustoffe'!$F$17,P29="Gabun Tipla",'GWP Baustoffe'!$F$18,P29="MDF",'GWP Baustoffe'!$F$19,P29="MDF be.",'GWP Baustoffe'!$F$20,P29="HDF",'GWP Baustoffe'!$F$21,P29="Spanplatte",'GWP Baustoffe'!$F$22,P29="Spanplatte, be.",'GWP Baustoffe'!$F$23,P29="Laubschnittholz",'GWP Baustoffe'!$F$24,P29="OSB",'GWP Baustoffe'!$F$25,P29="Steico LVL",'GWP Baustoffe'!$F$26,P29="Gabun Sperr.",'GWP Baustoffe'!$F$27,P29="Birke Multi",'GWP Baustoffe'!$F$28,P29="Birke Multi zert.",'GWP Baustoffe'!$F$28,P29="HPL 0,8mm",'GWP Baustoffe'!$F$29*1250,P29="Polystyrol (XPS)",'GWP Baustoffe'!$F$87)</f>
        <v>0</v>
      </c>
      <c r="W29" s="129">
        <f>_xlfn.IFS(P29="-",0,P29="Latten",'GWP Baustoffe'!$H$13,P29="Latten zert.",'GWP Baustoffe'!$I$13,P29="KVH",'GWP Baustoffe'!$H$14,P29="Hobelware",'GWP Baustoffe'!$H$15,P29="Hobelware zert.",'GWP Baustoffe'!$I$15,P29="Sperrholz",'GWP Baustoffe'!$H$16,P29="Sperrholz zert.",'GWP Baustoffe'!$I$16,P29="Fi 3-Schicht",'GWP Baustoffe'!$H$17,P29="Fi 3-Schicht zert.",'GWP Baustoffe'!$I$17,P29="Gabun Tipla",'GWP Baustoffe'!$H$18,P29="MDF",'GWP Baustoffe'!$H$19,P29="MDF be.",'GWP Baustoffe'!$H$20,P29="HDF",'GWP Baustoffe'!$H$21,P29="Spanplatte",'GWP Baustoffe'!$H$22,P29="Spanplatte, be.",'GWP Baustoffe'!$H$23,P29="Laubschnittholz",'GWP Baustoffe'!$H$24,P29="OSB",'GWP Baustoffe'!$H$25,P29="Steico LVL",'GWP Baustoffe'!$H$26,P29="Gabun Sperr.",'GWP Baustoffe'!$H$27,P29="Birke Multi",'GWP Baustoffe'!$H$28,P29="Birke Multi zert.",'GWP Baustoffe'!$I$28,P29="HPL 0,8mm",'GWP Baustoffe'!$H$29*1250,P29="Polystyrol (XPS)",'GWP Baustoffe'!$H$87)</f>
        <v>0</v>
      </c>
      <c r="X29" s="131">
        <f t="shared" si="5"/>
        <v>0</v>
      </c>
      <c r="Y29" s="113"/>
      <c r="Z29" s="107" t="s">
        <v>24</v>
      </c>
      <c r="AA29" s="114"/>
      <c r="AB29" s="164">
        <v>0</v>
      </c>
      <c r="AC29" s="189">
        <f>_xlfn.IFS(Z29="-",0,Z29="Schaumstoff_5cm",'GWP Baustoffe'!$F$34*1.5,Z29="PE_Noppenfolie",'GWP Baustoffe'!$F$80,Z29="PE_Folie 100my",'GWP Baustoffe'!$F$78,Z29="PE_Folie 1mm",'GWP Baustoffe'!$F$79,Z29="Linoleum allg",'GWP Baustoffe'!$F$68,Z29="Linoleum Forbo",'GWP Baustoffe'!$F$69,Z29="PVC 2mm",'GWP Baustoffe'!$F$70,Z29="Teppich 1400g/m²",'GWP Baustoffe'!$F$71,Z29="Laminat",'GWP Baustoffe'!$F$72,Z29="Natursteinfliesen",'GWP Baustoffe'!$F$73,Z29="keramische Fliesen",'GWP Baustoffe'!$F$74,Z29="Filz 3mm (400g)",'GWP Baustoffe'!$F$75,Z29="Filz Fulda Rex 800g",'GWP Baustoffe'!$F$76,Z29="Hanfvlies 3mm",'GWP Baustoffe'!$F$82,Z29="Texil Sonnenschutz",'GWP Baustoffe'!$F$77,Z29="Kraftpapier 120g",'GWP Baustoffe'!$F$110,Z29="Papiertapete bedr. ",'GWP Baustoffe'!$F$111,Z29="Glasvlies Tapete",'GWP Baustoffe'!$F$112,Z29="Glasvlies_bedr.",'GWP Baustoffe'!$F$113,Z29="Tanztepp. 2mm",'GWP Baustoffe'!$F$70,Z29="Tanztepp. 1,7mm",'GWP Baustoffe'!$F$70/2*1.7,Z29="Tanztepp. 1,2mm",'GWP Baustoffe'!$F$70/2*1.2,Z29="Malervlies",'GWP Baustoffe'!$F$75*0.6,Z29="Bodent. 450g BW",'GWP Baustoffe'!$F$32*0.5,Z29="Tüll 50g BW",'GWP Baustoffe'!$F$32*0.05,Z29="Tüll 50g KF",'GWP Baustoffe'!$F$33*0.05,Z29="Tüll 100g BW",'GWP Baustoffe'!$F$32*0.1,Z29="Tüll 100g KF",'GWP Baustoffe'!$F$33*0.1,Z29="Schl. Ne. 75g BW",'GWP Baustoffe'!$F$32*0.075,Z29="Schl. Ne. 75g KF",'GWP Baustoffe'!$F$33*0.075,Z29="Nessel 300g BW",'GWP Baustoffe'!$F$32*0.3,Z29="Nessel 300g KF",'GWP Baustoffe'!$F$33*0.3,Z29="Shirting 220g BW",'GWP Baustoffe'!$F$32*0.22,Z29="Hori- Ne. 400g BW",'GWP Baustoffe'!$F$32*0.4,Z29="Mollton 300g BW",'GWP Baustoffe'!$F$32*0.3,Z29="Dekomoll. 165g BW",'GWP Baustoffe'!$F$32*0.165,Z29="Velour 350g BW",'GWP Baustoffe'!$F$32*0.35,Z29="Velour 450g BW",'GWP Baustoffe'!$F$32*0.45,Z29="Velour 600g BW",'GWP Baustoffe'!$F$32*0.6,Z29="Glasklarfolie 0,3mm",'GWP Baustoffe'!$F$70*0.15,Z29="Proj.Folie 0,35mm",'GWP Baustoffe'!$F$70*0.175,Z29="Tyvek 2506B",'GWP Baustoffe'!$F$67,Z29="Mollton 200g BW",'GWP Baustoffe'!$F54*0.2,Z29="Wooleserge 150 B1",'GWP Baustoffe'!$F$120*1,Z29="Forbo Eternal PVC",'GWP Baustoffe'!$F$73,Z29="Kunstrasen 2400g/m²",'GWP Baustoffe'!$F$81,Z29="Teppich 750g/m²",'GWP Baustoffe'!$F$71*0.53,Z29="Teppich 300g/m²",'GWP Baustoffe'!$F$71*0.214)</f>
        <v>0</v>
      </c>
      <c r="AD29" s="161">
        <f>_xlfn.IFS(Z29="-",0,Z29="Schaumstoff_5cm",'GWP Baustoffe'!$H$34*1.5,Z29="PE_Noppenfolie",'GWP Baustoffe'!$H$80,Z29="PE_Folie 100my",'GWP Baustoffe'!$H$78,Z29="PE_Folie 1mm",'GWP Baustoffe'!$H$79,Z29="Linoleum allg",'GWP Baustoffe'!$H$68,Z29="Linoleum Forbo",'GWP Baustoffe'!$H$69,Z29="PVC 2mm",'GWP Baustoffe'!$H$70,Z29="Teppich 1400g/m²",'GWP Baustoffe'!$H$71,Z29="Laminat",'GWP Baustoffe'!$H$72,Z29="Natursteinfliesen",'GWP Baustoffe'!$H$73,Z29="keramische Fliesen",'GWP Baustoffe'!$H$74,Z29="Filz 3mm (400g)",'GWP Baustoffe'!$H$75,Z29="Filz Fulda Rex 800g",'GWP Baustoffe'!$H$76,Z29="Jute",'GWP Baustoffe'!$H$81,Z29="Hanfvlies 3mm",'GWP Baustoffe'!$H$82,Z29="Texil Sonnenschutz",'GWP Baustoffe'!$H$77,Z29="Kraftpapier 120g",'GWP Baustoffe'!$H$110,Z29="Papiertapete bedr. ",'GWP Baustoffe'!$H$111,Z29="Glasvlies Tapete",'GWP Baustoffe'!$H$112,Z29="Glasvlies_bedr.",'GWP Baustoffe'!$H$113,Z29="Tanztepp. 2mm",'GWP Baustoffe'!$H$70,Z29="Tanztepp. 1,7mm",'GWP Baustoffe'!$H$70/2*1.7,Z29="Tanztepp. 1,2mm",'GWP Baustoffe'!$H$70/2*1.2,Z29="Malervlies",'GWP Baustoffe'!$H$75*0.6,Z29="Bodent. 450g BW",'GWP Baustoffe'!$G$32*0.45,Z29="Tüll 50g BW",'GWP Baustoffe'!$G$32*0.05,Z29="Tüll 50g KF",'GWP Baustoffe'!$G$33*0.05,Z29="Tüll 100g BW",'GWP Baustoffe'!$G$32*0.1,Z29="Tüll 100g KF",'GWP Baustoffe'!$G$33*0.1,Z29="Schl. Ne. 75g BW",'GWP Baustoffe'!$G$32*0.075,Z29="Schl. Ne. 75g KF",'GWP Baustoffe'!$G$33*0.075,Z29="Nessel 300g BW",'GWP Baustoffe'!$G$32*0.3,Z29="Nessel 300g KF",'GWP Baustoffe'!$G$33*0.3,Z29="Shirting 220g BW",'GWP Baustoffe'!$G$32*0.22,Z29="Hori- Ne. 400g BW",'GWP Baustoffe'!$G$32*0.4,Z29="Mollton 300g BW",'GWP Baustoffe'!$G$32*0.3,Z29="Dekomoll. 165g BW",'GWP Baustoffe'!$G$32*0.165,Z29="Velour 350g BW",'GWP Baustoffe'!$G$32*0.35,Z29="Velour 450g BW",'GWP Baustoffe'!$G$32*0.45,Z29="Velour 600g BW",'GWP Baustoffe'!$G$32*0.6,Z29="Glasklarfolie 0,3mm",'GWP Baustoffe'!$H$70*0.15,Z29="Proj.Folie 0,35mm",'GWP Baustoffe'!$H$70*0.175,Z29="Tyvek 2506B",'GWP Baustoffe'!$H$67,Z29="Mollton 200g BW",'GWP Baustoffe'!$G$32*0.2,Z29="Wooleserge 150 B1",'GWP Baustoffe'!$H$120*1,Z29="Forbo Eternal PVC",'GWP Baustoffe'!$H$73,Z29="Kunstrasen 2400g/m²",'GWP Baustoffe'!$H$81,Z29="Teppich 750g/m²",'GWP Baustoffe'!$H$71*0.53,Z29="Teppich 300g/m²",'GWP Baustoffe'!$H$71*0.214)</f>
        <v>0</v>
      </c>
      <c r="AE29" s="131">
        <f t="shared" si="0"/>
        <v>0</v>
      </c>
      <c r="AF29" s="112"/>
      <c r="AG29" s="106" t="s">
        <v>24</v>
      </c>
      <c r="AH29" s="106"/>
      <c r="AI29" s="132">
        <f>_xlfn.IFS(AG29="-",0,AG29="Fassadenfarbe [l]",'GWP Baustoffe'!$H$36,AG29="Disp. Innen [l]",'GWP Baustoffe'!$H$37,AG29="Lacke, H²O [l]",'GWP Baustoffe'!$H$41,AG29="Lacke, löse. [l]",'GWP Baustoffe'!$H$38,AG29="Metalllack, löse. [l]",'GWP Baustoffe'!$H$43,AG29="Parkettlack H²O [l]",'GWP Baustoffe'!$H$43,AG29="Henso Brands. [kg]",'GWP Baustoffe'!$H$39,AG29="Kleber [kg]",'GWP Baustoffe'!$H$40,AG29="PE Schaum [kg]",'GWP Baustoffe'!$G$54,AG29="Gewebefüller [kg]",'GWP Baustoffe'!$H$56,AG29="Silicon [kg]",'GWP Baustoffe'!$H$45,AG29="Kalkfarbe [kg]",'GWP Baustoffe'!$H$44,AG29="GFK",'GWP Baustoffe'!$H$55,AG29="Gipsputz [kg]",'GWP Baustoffe'!$H$57,AG29="Acylfarbe [l]",'GWP Baustoffe'!$H$58,AG29="GFK [kg]",'GWP Baustoffe'!$H$53)</f>
        <v>0</v>
      </c>
      <c r="AJ29" s="133">
        <f t="shared" si="6"/>
        <v>0</v>
      </c>
      <c r="AK29" s="112"/>
      <c r="AL29" s="107" t="s">
        <v>24</v>
      </c>
      <c r="AM29" s="114"/>
      <c r="AN29" s="164">
        <v>0</v>
      </c>
      <c r="AO29" s="176">
        <f>_xlfn.IFS(AL29="-",0,AL29="Papphülsen [kg]",'GWP Baustoffe'!$F$64,AL29="Acrylwanne [kg]",'GWP Baustoffe'!$F$89,AL29="Stahlwanne [m²]",'GWP Baustoffe'!$F$90,AL29="Künst. Zweig, 70cm mit Blatt [Stk]",'GWP Baustoffe'!$F$143,AL29="Styropor 5x50x100cm [Stk]",'GWP Baustoffe'!$F$144,AL29="Styropor 20x50x100cm [Stk]",'GWP Baustoffe'!$F$145,AL29="Styroppor 30x50x100cm [Stk]",'GWP Baustoffe'!$F$146,AL29="Styropdur 3x60x120cm [Stk]",'GWP Baustoffe'!$F$147,AL29="Styropdur 4x60x120cm [Stk]",'GWP Baustoffe'!$F$148,AL29="Styropdur 5x60x120cm [Stk]",'GWP Baustoffe'!$F$149,AL29="Styropdur 12x60x120cm [Stk]",'GWP Baustoffe'!$F$150,AL29="Rohriso. PE  12/15mm x 9mm [m]",'GWP Baustoffe'!$F$151,AL29="Rohriso. PE 18mm x 20mm [m]",'GWP Baustoffe'!$F$152,AL29="Rohriso. PE  22mm x 20mm [m]",'GWP Baustoffe'!$F$153,AL29="Rohriso. PE  28mm x 20mm [m]",'GWP Baustoffe'!$F$154,AL29="Rohriso. PE  60mm x 20mm [m]",'GWP Baustoffe'!$F$155,AL29="Rohriso. PE  114mm x 20mm [m]",'GWP Baustoffe'!$F$156,AL29="Europalette [Stk]",'GWP Baustoffe'!$F$157,AL29="Pulverbeschichten [m²]",'GWP Baustoffe'!$F$172,AL29="Schrauben/Kleint. Satz [Stk]",'GWP Baustoffe'!$F$169,AL29="PVC Rohr [kg]",'GWP Baustoffe'!$F$63,AL29="Stroh/Heu [kg]",'GWP Baustoffe'!$F$60,AL29="fertige Innentür [Stk]",'GWP Baustoffe'!$F$158,AL29="Blähton [kg]",'GWP Baustoffe'!$F$176,AL29="Blähglas [kg]",'GWP Baustoffe'!$F$175,AL29="Perlit 0-3 [kg]",'GWP Baustoffe'!$F$177,AL29="Perlit 0-1 [kg]",'GWP Baustoffe'!$F$178,AL29="Kies 2/32 [kg]",'GWP Baustoffe'!$F$179,AL29="Bimskies [kg]",'GWP Baustoffe'!$F$180,AL29="Korkschrot [kg]",'GWP Baustoffe'!$F$181,AL29="Kalksteinsand tr. [kg]",'GWP Baustoffe'!$F$182,AL29="Sand 0/2 tr. [kg]",'GWP Baustoffe'!$F$183,AL29="Sand 0/2 feucht [kg]",'GWP Baustoffe'!$F$184,AL29="Lehm [m³]",'GWP Baustoffe'!$F$185,AL29="Torf [m³]",'GWP Baustoffe'!$F$186,AL29="Riggips 10mm [m²]",'GWP Baustoffe'!$F$188,AL29="Riggips 12,5mm [m²]",'GWP Baustoffe'!$F$189,AL29="Riggips 15mm [m²]",'GWP Baustoffe'!$F$190,AL29="Riggips 18mm [m²]",'GWP Baustoffe'!$F$191,AL29="Glasbaustein [m³]",'GWP Baustoffe'!$F$193,AL29="Promatec 15mm [m²]",'GWP Baustoffe'!$F$194,AL29="Steinwolle [m³]",'GWP Baustoffe'!$F$195)</f>
        <v>0</v>
      </c>
      <c r="AP29" s="161">
        <f>_xlfn.IFS(AL29="-",0,AL29="Papphülsen [kg]",'GWP Baustoffe'!$H$64,AL29="Acrylwanne [kg]",'GWP Baustoffe'!$H$89,AL29="Stahlwanne [m²]",'GWP Baustoffe'!$H$90,AL29="Künst. Zweig, 70cm mit Blatt [Stk]",'GWP Baustoffe'!$H$143,AL29="Styropor 5x50x100cm [Stk]",'GWP Baustoffe'!$H$144,AL29="Styropor 20x50x100cm [Stk]",'GWP Baustoffe'!$H$145,AL29="Styroppor 30x50x100cm [Stk]",'GWP Baustoffe'!$H$146,AL29="Styropdur 3x60x120cm [Stk]",'GWP Baustoffe'!$H$147,AL29="Styropdur 4x60x120cm [Stk]",'GWP Baustoffe'!$H$148,AL29="Styropdur 5x60x120cm [Stk]",'GWP Baustoffe'!$H$149,AL29="Styropdur 12x60x120cm [Stk]",'GWP Baustoffe'!$H$150,AL29="Rohriso. PE  12/15mm x 9mm [m]",'GWP Baustoffe'!$H$151,AL29="Rohriso. PE 18mm x 20mm [m]",'GWP Baustoffe'!$H$152,AL29="Rohriso. PE  22mm x 20mm [m]",'GWP Baustoffe'!$H$153,AL29="Rohriso. PE  28mm x 20mm [m]",'GWP Baustoffe'!$H$154,AL29="Rohriso. PE  60mm x 20mm [m]",'GWP Baustoffe'!$H$155,AL29="Rohriso. PE  114mm x 20mm [m]",'GWP Baustoffe'!$H$156,AL29="Europalette [Stk]",'GWP Baustoffe'!$H$157,AL29="Pulverbeschichten [m²]",'GWP Baustoffe'!$H$172,AL29="Schrauben/Kleint. Satz [Stk]",'GWP Baustoffe'!$H$169,AL29="PVC Rohr [kg]",'GWP Baustoffe'!$H$63,AL29="Stroh/Heu [kg]",'GWP Baustoffe'!$H$60,AL29="fertige Innentür [Stk]",'GWP Baustoffe'!$H$158,AL29="Blähton [kg]",'GWP Baustoffe'!$H$176,AL29="Blähglas [kg]",'GWP Baustoffe'!$H$175,AL29="Perlit 0-3 [kg]",'GWP Baustoffe'!$H$177,AL29="Perlit 0-1 [kg]",'GWP Baustoffe'!$H$178,AL29="Kies 2/32 [kg]",'GWP Baustoffe'!$H$179,AL29="Bimskies [kg]",'GWP Baustoffe'!$H$180,AL29="Korkschrot [kg]",'GWP Baustoffe'!$H$181,AL29="Kalksteinsand tr. [kg]",'GWP Baustoffe'!$H$182,AL29="Sand 0/2 tr. [kg]",'GWP Baustoffe'!$H$183,AL29="Sand 0/2 feucht [kg]",'GWP Baustoffe'!$H$184,AL29="Lehm [m³]",'GWP Baustoffe'!$H$185,AL29="Torf [m³]",'GWP Baustoffe'!$H$186,AL29="Riggips 10mm [m²]",'GWP Baustoffe'!$H$188,AL29="Riggips 12,5mm [m²]",'GWP Baustoffe'!$H$189,AL29="Riggips 15mm [m²]",'GWP Baustoffe'!$H$190,AL29="Riggips 18mm [m²]",'GWP Baustoffe'!$H$191,AL29="Glasbaustein [m³]",'GWP Baustoffe'!$H$193,AL29="Promatec 15mm [m²]",'GWP Baustoffe'!$H$194,AL29="Steinwolle [m³]",'GWP Baustoffe'!$H$195)</f>
        <v>0</v>
      </c>
      <c r="AQ29" s="131">
        <f t="shared" si="2"/>
        <v>0</v>
      </c>
      <c r="AR29" s="105"/>
      <c r="AS29" s="105"/>
      <c r="AT29" s="105"/>
      <c r="AU29" s="105"/>
      <c r="AV29" s="105"/>
      <c r="AW29" s="105"/>
    </row>
    <row r="30" spans="1:49" s="49" customFormat="1" ht="21" customHeight="1" x14ac:dyDescent="0.3">
      <c r="A30" s="112"/>
      <c r="B30" s="106" t="s">
        <v>24</v>
      </c>
      <c r="C30" s="114"/>
      <c r="D30" s="164">
        <v>90</v>
      </c>
      <c r="E30" s="161">
        <f>_xlfn.IFS(B30="-",0,B30="Profil",'GWP Baustoffe'!$F$7,B30="Blech",'GWP Baustoffe'!$F$8,B30="Edel Blech",'GWP Baustoffe'!$F$47,B30="verz. Blech",'GWP Baustoffe'!F$49)</f>
        <v>0</v>
      </c>
      <c r="F30" s="129">
        <f>_xlfn.IFS(B30="-",0,B30="Profil",'GWP Baustoffe'!$H$7,B30="Blech",'GWP Baustoffe'!$H$8,B30="Edel Blech",'GWP Baustoffe'!$H$47,B30="verz. Blech",'GWP Baustoffe'!$H$49)</f>
        <v>0</v>
      </c>
      <c r="G30" s="131">
        <f t="shared" si="3"/>
        <v>0</v>
      </c>
      <c r="H30" s="112"/>
      <c r="I30" s="106" t="s">
        <v>24</v>
      </c>
      <c r="J30" s="158"/>
      <c r="K30" s="164">
        <v>90</v>
      </c>
      <c r="L30" s="161">
        <f>_xlfn.IFS(I30="-",0,I30="Al Profil",'GWP Baustoffe'!$F$9,I30="Al Blech",'GWP Baustoffe'!$F$10,I30="Cu Blech",0)</f>
        <v>0</v>
      </c>
      <c r="M30" s="129">
        <f>_xlfn.IFS(I30="-",0,I30="Al Profil",'GWP Baustoffe'!$H$9,I30="Al Blech",'GWP Baustoffe'!$H$10,I30="Cu Blech",'GWP Baustoffe'!$H$48)</f>
        <v>0</v>
      </c>
      <c r="N30" s="131">
        <f t="shared" si="4"/>
        <v>0</v>
      </c>
      <c r="O30" s="112"/>
      <c r="P30" s="106" t="s">
        <v>24</v>
      </c>
      <c r="Q30" s="107"/>
      <c r="R30" s="106"/>
      <c r="S30" s="107"/>
      <c r="T30" s="114"/>
      <c r="U30" s="164">
        <v>10</v>
      </c>
      <c r="V30" s="162">
        <f>_xlfn.IFS(P30="-",0,P30="Latten",'GWP Baustoffe'!$F$13,P30="Latten zert.",'GWP Baustoffe'!$F$13,P30="KVH",'GWP Baustoffe'!$F$14,P30="Hobelware",'GWP Baustoffe'!$F$15,P30="Hobelware zert.",'GWP Baustoffe'!$F$15,P30="Sperrholz",'GWP Baustoffe'!$F$16,P30="Sperrholz zert.",'GWP Baustoffe'!$F$16,P30="Fi 3-Schicht",'GWP Baustoffe'!$F$17,P30="Fi 3-Schicht zert.",'GWP Baustoffe'!$F$17,P30="Gabun Tipla",'GWP Baustoffe'!$F$18,P30="MDF",'GWP Baustoffe'!$F$19,P30="MDF be.",'GWP Baustoffe'!$F$20,P30="HDF",'GWP Baustoffe'!$F$21,P30="Spanplatte",'GWP Baustoffe'!$F$22,P30="Spanplatte, be.",'GWP Baustoffe'!$F$23,P30="Laubschnittholz",'GWP Baustoffe'!$F$24,P30="OSB",'GWP Baustoffe'!$F$25,P30="Steico LVL",'GWP Baustoffe'!$F$26,P30="Gabun Sperr.",'GWP Baustoffe'!$F$27,P30="Birke Multi",'GWP Baustoffe'!$F$28,P30="Birke Multi zert.",'GWP Baustoffe'!$F$28,P30="HPL 0,8mm",'GWP Baustoffe'!$F$29*1250,P30="Polystyrol (XPS)",'GWP Baustoffe'!$F$87)</f>
        <v>0</v>
      </c>
      <c r="W30" s="129">
        <f>_xlfn.IFS(P30="-",0,P30="Latten",'GWP Baustoffe'!$H$13,P30="Latten zert.",'GWP Baustoffe'!$I$13,P30="KVH",'GWP Baustoffe'!$H$14,P30="Hobelware",'GWP Baustoffe'!$H$15,P30="Hobelware zert.",'GWP Baustoffe'!$I$15,P30="Sperrholz",'GWP Baustoffe'!$H$16,P30="Sperrholz zert.",'GWP Baustoffe'!$I$16,P30="Fi 3-Schicht",'GWP Baustoffe'!$H$17,P30="Fi 3-Schicht zert.",'GWP Baustoffe'!$I$17,P30="Gabun Tipla",'GWP Baustoffe'!$H$18,P30="MDF",'GWP Baustoffe'!$H$19,P30="MDF be.",'GWP Baustoffe'!$H$20,P30="HDF",'GWP Baustoffe'!$H$21,P30="Spanplatte",'GWP Baustoffe'!$H$22,P30="Spanplatte, be.",'GWP Baustoffe'!$H$23,P30="Laubschnittholz",'GWP Baustoffe'!$H$24,P30="OSB",'GWP Baustoffe'!$H$25,P30="Steico LVL",'GWP Baustoffe'!$H$26,P30="Gabun Sperr.",'GWP Baustoffe'!$H$27,P30="Birke Multi",'GWP Baustoffe'!$H$28,P30="Birke Multi zert.",'GWP Baustoffe'!$I$28,P30="HPL 0,8mm",'GWP Baustoffe'!$H$29*1250,P30="Polystyrol (XPS)",'GWP Baustoffe'!$H$87)</f>
        <v>0</v>
      </c>
      <c r="X30" s="131">
        <f t="shared" si="5"/>
        <v>0</v>
      </c>
      <c r="Y30" s="113"/>
      <c r="Z30" s="107" t="s">
        <v>24</v>
      </c>
      <c r="AA30" s="114"/>
      <c r="AB30" s="164">
        <v>0</v>
      </c>
      <c r="AC30" s="189">
        <f>_xlfn.IFS(Z30="-",0,Z30="Schaumstoff_5cm",'GWP Baustoffe'!$F$34*1.5,Z30="PE_Noppenfolie",'GWP Baustoffe'!$F$80,Z30="PE_Folie 100my",'GWP Baustoffe'!$F$78,Z30="PE_Folie 1mm",'GWP Baustoffe'!$F$79,Z30="Linoleum allg",'GWP Baustoffe'!$F$68,Z30="Linoleum Forbo",'GWP Baustoffe'!$F$69,Z30="PVC 2mm",'GWP Baustoffe'!$F$70,Z30="Teppich 1400g/m²",'GWP Baustoffe'!$F$71,Z30="Laminat",'GWP Baustoffe'!$F$72,Z30="Natursteinfliesen",'GWP Baustoffe'!$F$73,Z30="keramische Fliesen",'GWP Baustoffe'!$F$74,Z30="Filz 3mm (400g)",'GWP Baustoffe'!$F$75,Z30="Filz Fulda Rex 800g",'GWP Baustoffe'!$F$76,Z30="Hanfvlies 3mm",'GWP Baustoffe'!$F$82,Z30="Texil Sonnenschutz",'GWP Baustoffe'!$F$77,Z30="Kraftpapier 120g",'GWP Baustoffe'!$F$110,Z30="Papiertapete bedr. ",'GWP Baustoffe'!$F$111,Z30="Glasvlies Tapete",'GWP Baustoffe'!$F$112,Z30="Glasvlies_bedr.",'GWP Baustoffe'!$F$113,Z30="Tanztepp. 2mm",'GWP Baustoffe'!$F$70,Z30="Tanztepp. 1,7mm",'GWP Baustoffe'!$F$70/2*1.7,Z30="Tanztepp. 1,2mm",'GWP Baustoffe'!$F$70/2*1.2,Z30="Malervlies",'GWP Baustoffe'!$F$75*0.6,Z30="Bodent. 450g BW",'GWP Baustoffe'!$F$32*0.5,Z30="Tüll 50g BW",'GWP Baustoffe'!$F$32*0.05,Z30="Tüll 50g KF",'GWP Baustoffe'!$F$33*0.05,Z30="Tüll 100g BW",'GWP Baustoffe'!$F$32*0.1,Z30="Tüll 100g KF",'GWP Baustoffe'!$F$33*0.1,Z30="Schl. Ne. 75g BW",'GWP Baustoffe'!$F$32*0.075,Z30="Schl. Ne. 75g KF",'GWP Baustoffe'!$F$33*0.075,Z30="Nessel 300g BW",'GWP Baustoffe'!$F$32*0.3,Z30="Nessel 300g KF",'GWP Baustoffe'!$F$33*0.3,Z30="Shirting 220g BW",'GWP Baustoffe'!$F$32*0.22,Z30="Hori- Ne. 400g BW",'GWP Baustoffe'!$F$32*0.4,Z30="Mollton 300g BW",'GWP Baustoffe'!$F$32*0.3,Z30="Dekomoll. 165g BW",'GWP Baustoffe'!$F$32*0.165,Z30="Velour 350g BW",'GWP Baustoffe'!$F$32*0.35,Z30="Velour 450g BW",'GWP Baustoffe'!$F$32*0.45,Z30="Velour 600g BW",'GWP Baustoffe'!$F$32*0.6,Z30="Glasklarfolie 0,3mm",'GWP Baustoffe'!$F$70*0.15,Z30="Proj.Folie 0,35mm",'GWP Baustoffe'!$F$70*0.175,Z30="Tyvek 2506B",'GWP Baustoffe'!$F$67,Z30="Mollton 200g BW",'GWP Baustoffe'!$F55*0.2,Z30="Wooleserge 150 B1",'GWP Baustoffe'!$F$120*1,Z30="Forbo Eternal PVC",'GWP Baustoffe'!$F$73,Z30="Kunstrasen 2400g/m²",'GWP Baustoffe'!$F$81,Z30="Teppich 750g/m²",'GWP Baustoffe'!$F$71*0.53,Z30="Teppich 300g/m²",'GWP Baustoffe'!$F$71*0.214)</f>
        <v>0</v>
      </c>
      <c r="AD30" s="161">
        <f>_xlfn.IFS(Z30="-",0,Z30="Schaumstoff_5cm",'GWP Baustoffe'!$H$34*1.5,Z30="PE_Noppenfolie",'GWP Baustoffe'!$H$80,Z30="PE_Folie 100my",'GWP Baustoffe'!$H$78,Z30="PE_Folie 1mm",'GWP Baustoffe'!$H$79,Z30="Linoleum allg",'GWP Baustoffe'!$H$68,Z30="Linoleum Forbo",'GWP Baustoffe'!$H$69,Z30="PVC 2mm",'GWP Baustoffe'!$H$70,Z30="Teppich 1400g/m²",'GWP Baustoffe'!$H$71,Z30="Laminat",'GWP Baustoffe'!$H$72,Z30="Natursteinfliesen",'GWP Baustoffe'!$H$73,Z30="keramische Fliesen",'GWP Baustoffe'!$H$74,Z30="Filz 3mm (400g)",'GWP Baustoffe'!$H$75,Z30="Filz Fulda Rex 800g",'GWP Baustoffe'!$H$76,Z30="Jute",'GWP Baustoffe'!$H$81,Z30="Hanfvlies 3mm",'GWP Baustoffe'!$H$82,Z30="Texil Sonnenschutz",'GWP Baustoffe'!$H$77,Z30="Kraftpapier 120g",'GWP Baustoffe'!$H$110,Z30="Papiertapete bedr. ",'GWP Baustoffe'!$H$111,Z30="Glasvlies Tapete",'GWP Baustoffe'!$H$112,Z30="Glasvlies_bedr.",'GWP Baustoffe'!$H$113,Z30="Tanztepp. 2mm",'GWP Baustoffe'!$H$70,Z30="Tanztepp. 1,7mm",'GWP Baustoffe'!$H$70/2*1.7,Z30="Tanztepp. 1,2mm",'GWP Baustoffe'!$H$70/2*1.2,Z30="Malervlies",'GWP Baustoffe'!$H$75*0.6,Z30="Bodent. 450g BW",'GWP Baustoffe'!$G$32*0.45,Z30="Tüll 50g BW",'GWP Baustoffe'!$G$32*0.05,Z30="Tüll 50g KF",'GWP Baustoffe'!$G$33*0.05,Z30="Tüll 100g BW",'GWP Baustoffe'!$G$32*0.1,Z30="Tüll 100g KF",'GWP Baustoffe'!$G$33*0.1,Z30="Schl. Ne. 75g BW",'GWP Baustoffe'!$G$32*0.075,Z30="Schl. Ne. 75g KF",'GWP Baustoffe'!$G$33*0.075,Z30="Nessel 300g BW",'GWP Baustoffe'!$G$32*0.3,Z30="Nessel 300g KF",'GWP Baustoffe'!$G$33*0.3,Z30="Shirting 220g BW",'GWP Baustoffe'!$G$32*0.22,Z30="Hori- Ne. 400g BW",'GWP Baustoffe'!$G$32*0.4,Z30="Mollton 300g BW",'GWP Baustoffe'!$G$32*0.3,Z30="Dekomoll. 165g BW",'GWP Baustoffe'!$G$32*0.165,Z30="Velour 350g BW",'GWP Baustoffe'!$G$32*0.35,Z30="Velour 450g BW",'GWP Baustoffe'!$G$32*0.45,Z30="Velour 600g BW",'GWP Baustoffe'!$G$32*0.6,Z30="Glasklarfolie 0,3mm",'GWP Baustoffe'!$H$70*0.15,Z30="Proj.Folie 0,35mm",'GWP Baustoffe'!$H$70*0.175,Z30="Tyvek 2506B",'GWP Baustoffe'!$H$67,Z30="Mollton 200g BW",'GWP Baustoffe'!$G$32*0.2,Z30="Wooleserge 150 B1",'GWP Baustoffe'!$H$120*1,Z30="Forbo Eternal PVC",'GWP Baustoffe'!$H$73,Z30="Kunstrasen 2400g/m²",'GWP Baustoffe'!$H$81,Z30="Teppich 750g/m²",'GWP Baustoffe'!$H$71*0.53,Z30="Teppich 300g/m²",'GWP Baustoffe'!$H$71*0.214)</f>
        <v>0</v>
      </c>
      <c r="AE30" s="131">
        <f t="shared" si="0"/>
        <v>0</v>
      </c>
      <c r="AF30" s="112"/>
      <c r="AG30" s="106" t="s">
        <v>24</v>
      </c>
      <c r="AH30" s="106"/>
      <c r="AI30" s="132">
        <f>_xlfn.IFS(AG30="-",0,AG30="Fassadenfarbe [l]",'GWP Baustoffe'!$H$36,AG30="Disp. Innen [l]",'GWP Baustoffe'!$H$37,AG30="Lacke, H²O [l]",'GWP Baustoffe'!$H$41,AG30="Lacke, löse. [l]",'GWP Baustoffe'!$H$38,AG30="Metalllack, löse. [l]",'GWP Baustoffe'!$H$43,AG30="Parkettlack H²O [l]",'GWP Baustoffe'!$H$43,AG30="Henso Brands. [kg]",'GWP Baustoffe'!$H$39,AG30="Kleber [kg]",'GWP Baustoffe'!$H$40,AG30="PE Schaum [kg]",'GWP Baustoffe'!$G$54,AG30="Gewebefüller [kg]",'GWP Baustoffe'!$H$56,AG30="Silicon [kg]",'GWP Baustoffe'!$H$45,AG30="Kalkfarbe [kg]",'GWP Baustoffe'!$H$44,AG30="GFK",'GWP Baustoffe'!$H$55,AG30="Gipsputz [kg]",'GWP Baustoffe'!$H$57,AG30="Acylfarbe [l]",'GWP Baustoffe'!$H$58,AG30="GFK [kg]",'GWP Baustoffe'!$H$53)</f>
        <v>0</v>
      </c>
      <c r="AJ30" s="133">
        <f t="shared" si="6"/>
        <v>0</v>
      </c>
      <c r="AK30" s="112"/>
      <c r="AL30" s="107" t="s">
        <v>24</v>
      </c>
      <c r="AM30" s="114"/>
      <c r="AN30" s="164">
        <v>0</v>
      </c>
      <c r="AO30" s="176">
        <f>_xlfn.IFS(AL30="-",0,AL30="Papphülsen [kg]",'GWP Baustoffe'!$F$64,AL30="Acrylwanne [kg]",'GWP Baustoffe'!$F$89,AL30="Stahlwanne [m²]",'GWP Baustoffe'!$F$90,AL30="Künst. Zweig, 70cm mit Blatt [Stk]",'GWP Baustoffe'!$F$143,AL30="Styropor 5x50x100cm [Stk]",'GWP Baustoffe'!$F$144,AL30="Styropor 20x50x100cm [Stk]",'GWP Baustoffe'!$F$145,AL30="Styroppor 30x50x100cm [Stk]",'GWP Baustoffe'!$F$146,AL30="Styropdur 3x60x120cm [Stk]",'GWP Baustoffe'!$F$147,AL30="Styropdur 4x60x120cm [Stk]",'GWP Baustoffe'!$F$148,AL30="Styropdur 5x60x120cm [Stk]",'GWP Baustoffe'!$F$149,AL30="Styropdur 12x60x120cm [Stk]",'GWP Baustoffe'!$F$150,AL30="Rohriso. PE  12/15mm x 9mm [m]",'GWP Baustoffe'!$F$151,AL30="Rohriso. PE 18mm x 20mm [m]",'GWP Baustoffe'!$F$152,AL30="Rohriso. PE  22mm x 20mm [m]",'GWP Baustoffe'!$F$153,AL30="Rohriso. PE  28mm x 20mm [m]",'GWP Baustoffe'!$F$154,AL30="Rohriso. PE  60mm x 20mm [m]",'GWP Baustoffe'!$F$155,AL30="Rohriso. PE  114mm x 20mm [m]",'GWP Baustoffe'!$F$156,AL30="Europalette [Stk]",'GWP Baustoffe'!$F$157,AL30="Pulverbeschichten [m²]",'GWP Baustoffe'!$F$172,AL30="Schrauben/Kleint. Satz [Stk]",'GWP Baustoffe'!$F$169,AL30="PVC Rohr [kg]",'GWP Baustoffe'!$F$63,AL30="Stroh/Heu [kg]",'GWP Baustoffe'!$F$60,AL30="fertige Innentür [Stk]",'GWP Baustoffe'!$F$158,AL30="Blähton [kg]",'GWP Baustoffe'!$F$176,AL30="Blähglas [kg]",'GWP Baustoffe'!$F$175,AL30="Perlit 0-3 [kg]",'GWP Baustoffe'!$F$177,AL30="Perlit 0-1 [kg]",'GWP Baustoffe'!$F$178,AL30="Kies 2/32 [kg]",'GWP Baustoffe'!$F$179,AL30="Bimskies [kg]",'GWP Baustoffe'!$F$180,AL30="Korkschrot [kg]",'GWP Baustoffe'!$F$181,AL30="Kalksteinsand tr. [kg]",'GWP Baustoffe'!$F$182,AL30="Sand 0/2 tr. [kg]",'GWP Baustoffe'!$F$183,AL30="Sand 0/2 feucht [kg]",'GWP Baustoffe'!$F$184,AL30="Lehm [m³]",'GWP Baustoffe'!$F$185,AL30="Torf [m³]",'GWP Baustoffe'!$F$186,AL30="Riggips 10mm [m²]",'GWP Baustoffe'!$F$188,AL30="Riggips 12,5mm [m²]",'GWP Baustoffe'!$F$189,AL30="Riggips 15mm [m²]",'GWP Baustoffe'!$F$190,AL30="Riggips 18mm [m²]",'GWP Baustoffe'!$F$191,AL30="Glasbaustein [m³]",'GWP Baustoffe'!$F$193,AL30="Promatec 15mm [m²]",'GWP Baustoffe'!$F$194,AL30="Steinwolle [m³]",'GWP Baustoffe'!$F$195)</f>
        <v>0</v>
      </c>
      <c r="AP30" s="161">
        <f>_xlfn.IFS(AL30="-",0,AL30="Papphülsen [kg]",'GWP Baustoffe'!$H$64,AL30="Acrylwanne [kg]",'GWP Baustoffe'!$H$89,AL30="Stahlwanne [m²]",'GWP Baustoffe'!$H$90,AL30="Künst. Zweig, 70cm mit Blatt [Stk]",'GWP Baustoffe'!$H$143,AL30="Styropor 5x50x100cm [Stk]",'GWP Baustoffe'!$H$144,AL30="Styropor 20x50x100cm [Stk]",'GWP Baustoffe'!$H$145,AL30="Styroppor 30x50x100cm [Stk]",'GWP Baustoffe'!$H$146,AL30="Styropdur 3x60x120cm [Stk]",'GWP Baustoffe'!$H$147,AL30="Styropdur 4x60x120cm [Stk]",'GWP Baustoffe'!$H$148,AL30="Styropdur 5x60x120cm [Stk]",'GWP Baustoffe'!$H$149,AL30="Styropdur 12x60x120cm [Stk]",'GWP Baustoffe'!$H$150,AL30="Rohriso. PE  12/15mm x 9mm [m]",'GWP Baustoffe'!$H$151,AL30="Rohriso. PE 18mm x 20mm [m]",'GWP Baustoffe'!$H$152,AL30="Rohriso. PE  22mm x 20mm [m]",'GWP Baustoffe'!$H$153,AL30="Rohriso. PE  28mm x 20mm [m]",'GWP Baustoffe'!$H$154,AL30="Rohriso. PE  60mm x 20mm [m]",'GWP Baustoffe'!$H$155,AL30="Rohriso. PE  114mm x 20mm [m]",'GWP Baustoffe'!$H$156,AL30="Europalette [Stk]",'GWP Baustoffe'!$H$157,AL30="Pulverbeschichten [m²]",'GWP Baustoffe'!$H$172,AL30="Schrauben/Kleint. Satz [Stk]",'GWP Baustoffe'!$H$169,AL30="PVC Rohr [kg]",'GWP Baustoffe'!$H$63,AL30="Stroh/Heu [kg]",'GWP Baustoffe'!$H$60,AL30="fertige Innentür [Stk]",'GWP Baustoffe'!$H$158,AL30="Blähton [kg]",'GWP Baustoffe'!$H$176,AL30="Blähglas [kg]",'GWP Baustoffe'!$H$175,AL30="Perlit 0-3 [kg]",'GWP Baustoffe'!$H$177,AL30="Perlit 0-1 [kg]",'GWP Baustoffe'!$H$178,AL30="Kies 2/32 [kg]",'GWP Baustoffe'!$H$179,AL30="Bimskies [kg]",'GWP Baustoffe'!$H$180,AL30="Korkschrot [kg]",'GWP Baustoffe'!$H$181,AL30="Kalksteinsand tr. [kg]",'GWP Baustoffe'!$H$182,AL30="Sand 0/2 tr. [kg]",'GWP Baustoffe'!$H$183,AL30="Sand 0/2 feucht [kg]",'GWP Baustoffe'!$H$184,AL30="Lehm [m³]",'GWP Baustoffe'!$H$185,AL30="Torf [m³]",'GWP Baustoffe'!$H$186,AL30="Riggips 10mm [m²]",'GWP Baustoffe'!$H$188,AL30="Riggips 12,5mm [m²]",'GWP Baustoffe'!$H$189,AL30="Riggips 15mm [m²]",'GWP Baustoffe'!$H$190,AL30="Riggips 18mm [m²]",'GWP Baustoffe'!$H$191,AL30="Glasbaustein [m³]",'GWP Baustoffe'!$H$193,AL30="Promatec 15mm [m²]",'GWP Baustoffe'!$H$194,AL30="Steinwolle [m³]",'GWP Baustoffe'!$H$195)</f>
        <v>0</v>
      </c>
      <c r="AQ30" s="131">
        <f t="shared" si="2"/>
        <v>0</v>
      </c>
      <c r="AR30" s="105"/>
      <c r="AS30" s="105"/>
      <c r="AT30" s="105"/>
      <c r="AU30" s="105"/>
      <c r="AV30" s="105"/>
      <c r="AW30" s="105"/>
    </row>
    <row r="31" spans="1:49" s="49" customFormat="1" ht="21" customHeight="1" x14ac:dyDescent="0.3">
      <c r="A31" s="112"/>
      <c r="B31" s="106" t="s">
        <v>24</v>
      </c>
      <c r="C31" s="114"/>
      <c r="D31" s="164">
        <v>90</v>
      </c>
      <c r="E31" s="161">
        <f>_xlfn.IFS(B31="-",0,B31="Profil",'GWP Baustoffe'!$F$7,B31="Blech",'GWP Baustoffe'!$F$8,B31="Edel Blech",'GWP Baustoffe'!$F$47,B31="verz. Blech",'GWP Baustoffe'!F$49)</f>
        <v>0</v>
      </c>
      <c r="F31" s="129">
        <f>_xlfn.IFS(B31="-",0,B31="Profil",'GWP Baustoffe'!$H$7,B31="Blech",'GWP Baustoffe'!$H$8,B31="Edel Blech",'GWP Baustoffe'!$H$47,B31="verz. Blech",'GWP Baustoffe'!$H$49)</f>
        <v>0</v>
      </c>
      <c r="G31" s="131">
        <f t="shared" si="3"/>
        <v>0</v>
      </c>
      <c r="H31" s="112"/>
      <c r="I31" s="106" t="s">
        <v>24</v>
      </c>
      <c r="J31" s="158"/>
      <c r="K31" s="164">
        <v>90</v>
      </c>
      <c r="L31" s="161">
        <f>_xlfn.IFS(I31="-",0,I31="Al Profil",'GWP Baustoffe'!$F$9,I31="Al Blech",'GWP Baustoffe'!$F$10,I31="Cu Blech",0)</f>
        <v>0</v>
      </c>
      <c r="M31" s="129">
        <f>_xlfn.IFS(I31="-",0,I31="Al Profil",'GWP Baustoffe'!$H$9,I31="Al Blech",'GWP Baustoffe'!$H$10,I31="Cu Blech",'GWP Baustoffe'!$H$48)</f>
        <v>0</v>
      </c>
      <c r="N31" s="131">
        <f t="shared" si="4"/>
        <v>0</v>
      </c>
      <c r="O31" s="112"/>
      <c r="P31" s="106" t="s">
        <v>24</v>
      </c>
      <c r="Q31" s="107"/>
      <c r="R31" s="106"/>
      <c r="S31" s="107"/>
      <c r="T31" s="114"/>
      <c r="U31" s="164">
        <v>10</v>
      </c>
      <c r="V31" s="162">
        <f>_xlfn.IFS(P31="-",0,P31="Latten",'GWP Baustoffe'!$F$13,P31="Latten zert.",'GWP Baustoffe'!$F$13,P31="KVH",'GWP Baustoffe'!$F$14,P31="Hobelware",'GWP Baustoffe'!$F$15,P31="Hobelware zert.",'GWP Baustoffe'!$F$15,P31="Sperrholz",'GWP Baustoffe'!$F$16,P31="Sperrholz zert.",'GWP Baustoffe'!$F$16,P31="Fi 3-Schicht",'GWP Baustoffe'!$F$17,P31="Fi 3-Schicht zert.",'GWP Baustoffe'!$F$17,P31="Gabun Tipla",'GWP Baustoffe'!$F$18,P31="MDF",'GWP Baustoffe'!$F$19,P31="MDF be.",'GWP Baustoffe'!$F$20,P31="HDF",'GWP Baustoffe'!$F$21,P31="Spanplatte",'GWP Baustoffe'!$F$22,P31="Spanplatte, be.",'GWP Baustoffe'!$F$23,P31="Laubschnittholz",'GWP Baustoffe'!$F$24,P31="OSB",'GWP Baustoffe'!$F$25,P31="Steico LVL",'GWP Baustoffe'!$F$26,P31="Gabun Sperr.",'GWP Baustoffe'!$F$27,P31="Birke Multi",'GWP Baustoffe'!$F$28,P31="Birke Multi zert.",'GWP Baustoffe'!$F$28,P31="HPL 0,8mm",'GWP Baustoffe'!$F$29*1250,P31="Polystyrol (XPS)",'GWP Baustoffe'!$F$87)</f>
        <v>0</v>
      </c>
      <c r="W31" s="129">
        <f>_xlfn.IFS(P31="-",0,P31="Latten",'GWP Baustoffe'!$H$13,P31="Latten zert.",'GWP Baustoffe'!$I$13,P31="KVH",'GWP Baustoffe'!$H$14,P31="Hobelware",'GWP Baustoffe'!$H$15,P31="Hobelware zert.",'GWP Baustoffe'!$I$15,P31="Sperrholz",'GWP Baustoffe'!$H$16,P31="Sperrholz zert.",'GWP Baustoffe'!$I$16,P31="Fi 3-Schicht",'GWP Baustoffe'!$H$17,P31="Fi 3-Schicht zert.",'GWP Baustoffe'!$I$17,P31="Gabun Tipla",'GWP Baustoffe'!$H$18,P31="MDF",'GWP Baustoffe'!$H$19,P31="MDF be.",'GWP Baustoffe'!$H$20,P31="HDF",'GWP Baustoffe'!$H$21,P31="Spanplatte",'GWP Baustoffe'!$H$22,P31="Spanplatte, be.",'GWP Baustoffe'!$H$23,P31="Laubschnittholz",'GWP Baustoffe'!$H$24,P31="OSB",'GWP Baustoffe'!$H$25,P31="Steico LVL",'GWP Baustoffe'!$H$26,P31="Gabun Sperr.",'GWP Baustoffe'!$H$27,P31="Birke Multi",'GWP Baustoffe'!$H$28,P31="Birke Multi zert.",'GWP Baustoffe'!$I$28,P31="HPL 0,8mm",'GWP Baustoffe'!$H$29*1250,P31="Polystyrol (XPS)",'GWP Baustoffe'!$H$87)</f>
        <v>0</v>
      </c>
      <c r="X31" s="131">
        <f t="shared" si="5"/>
        <v>0</v>
      </c>
      <c r="Y31" s="113"/>
      <c r="Z31" s="107" t="s">
        <v>24</v>
      </c>
      <c r="AA31" s="114"/>
      <c r="AB31" s="164">
        <v>0</v>
      </c>
      <c r="AC31" s="189">
        <f>_xlfn.IFS(Z31="-",0,Z31="Schaumstoff_5cm",'GWP Baustoffe'!$F$34*1.5,Z31="PE_Noppenfolie",'GWP Baustoffe'!$F$80,Z31="PE_Folie 100my",'GWP Baustoffe'!$F$78,Z31="PE_Folie 1mm",'GWP Baustoffe'!$F$79,Z31="Linoleum allg",'GWP Baustoffe'!$F$68,Z31="Linoleum Forbo",'GWP Baustoffe'!$F$69,Z31="PVC 2mm",'GWP Baustoffe'!$F$70,Z31="Teppich 1400g/m²",'GWP Baustoffe'!$F$71,Z31="Laminat",'GWP Baustoffe'!$F$72,Z31="Natursteinfliesen",'GWP Baustoffe'!$F$73,Z31="keramische Fliesen",'GWP Baustoffe'!$F$74,Z31="Filz 3mm (400g)",'GWP Baustoffe'!$F$75,Z31="Filz Fulda Rex 800g",'GWP Baustoffe'!$F$76,Z31="Hanfvlies 3mm",'GWP Baustoffe'!$F$82,Z31="Texil Sonnenschutz",'GWP Baustoffe'!$F$77,Z31="Kraftpapier 120g",'GWP Baustoffe'!$F$110,Z31="Papiertapete bedr. ",'GWP Baustoffe'!$F$111,Z31="Glasvlies Tapete",'GWP Baustoffe'!$F$112,Z31="Glasvlies_bedr.",'GWP Baustoffe'!$F$113,Z31="Tanztepp. 2mm",'GWP Baustoffe'!$F$70,Z31="Tanztepp. 1,7mm",'GWP Baustoffe'!$F$70/2*1.7,Z31="Tanztepp. 1,2mm",'GWP Baustoffe'!$F$70/2*1.2,Z31="Malervlies",'GWP Baustoffe'!$F$75*0.6,Z31="Bodent. 450g BW",'GWP Baustoffe'!$F$32*0.5,Z31="Tüll 50g BW",'GWP Baustoffe'!$F$32*0.05,Z31="Tüll 50g KF",'GWP Baustoffe'!$F$33*0.05,Z31="Tüll 100g BW",'GWP Baustoffe'!$F$32*0.1,Z31="Tüll 100g KF",'GWP Baustoffe'!$F$33*0.1,Z31="Schl. Ne. 75g BW",'GWP Baustoffe'!$F$32*0.075,Z31="Schl. Ne. 75g KF",'GWP Baustoffe'!$F$33*0.075,Z31="Nessel 300g BW",'GWP Baustoffe'!$F$32*0.3,Z31="Nessel 300g KF",'GWP Baustoffe'!$F$33*0.3,Z31="Shirting 220g BW",'GWP Baustoffe'!$F$32*0.22,Z31="Hori- Ne. 400g BW",'GWP Baustoffe'!$F$32*0.4,Z31="Mollton 300g BW",'GWP Baustoffe'!$F$32*0.3,Z31="Dekomoll. 165g BW",'GWP Baustoffe'!$F$32*0.165,Z31="Velour 350g BW",'GWP Baustoffe'!$F$32*0.35,Z31="Velour 450g BW",'GWP Baustoffe'!$F$32*0.45,Z31="Velour 600g BW",'GWP Baustoffe'!$F$32*0.6,Z31="Glasklarfolie 0,3mm",'GWP Baustoffe'!$F$70*0.15,Z31="Proj.Folie 0,35mm",'GWP Baustoffe'!$F$70*0.175,Z31="Tyvek 2506B",'GWP Baustoffe'!$F$67,Z31="Mollton 200g BW",'GWP Baustoffe'!$F56*0.2,Z31="Wooleserge 150 B1",'GWP Baustoffe'!$F$120*1,Z31="Forbo Eternal PVC",'GWP Baustoffe'!$F$73,Z31="Kunstrasen 2400g/m²",'GWP Baustoffe'!$F$81,Z31="Teppich 750g/m²",'GWP Baustoffe'!$F$71*0.53,Z31="Teppich 300g/m²",'GWP Baustoffe'!$F$71*0.214)</f>
        <v>0</v>
      </c>
      <c r="AD31" s="161">
        <f>_xlfn.IFS(Z31="-",0,Z31="Schaumstoff_5cm",'GWP Baustoffe'!$H$34*1.5,Z31="PE_Noppenfolie",'GWP Baustoffe'!$H$80,Z31="PE_Folie 100my",'GWP Baustoffe'!$H$78,Z31="PE_Folie 1mm",'GWP Baustoffe'!$H$79,Z31="Linoleum allg",'GWP Baustoffe'!$H$68,Z31="Linoleum Forbo",'GWP Baustoffe'!$H$69,Z31="PVC 2mm",'GWP Baustoffe'!$H$70,Z31="Teppich 1400g/m²",'GWP Baustoffe'!$H$71,Z31="Laminat",'GWP Baustoffe'!$H$72,Z31="Natursteinfliesen",'GWP Baustoffe'!$H$73,Z31="keramische Fliesen",'GWP Baustoffe'!$H$74,Z31="Filz 3mm (400g)",'GWP Baustoffe'!$H$75,Z31="Filz Fulda Rex 800g",'GWP Baustoffe'!$H$76,Z31="Jute",'GWP Baustoffe'!$H$81,Z31="Hanfvlies 3mm",'GWP Baustoffe'!$H$82,Z31="Texil Sonnenschutz",'GWP Baustoffe'!$H$77,Z31="Kraftpapier 120g",'GWP Baustoffe'!$H$110,Z31="Papiertapete bedr. ",'GWP Baustoffe'!$H$111,Z31="Glasvlies Tapete",'GWP Baustoffe'!$H$112,Z31="Glasvlies_bedr.",'GWP Baustoffe'!$H$113,Z31="Tanztepp. 2mm",'GWP Baustoffe'!$H$70,Z31="Tanztepp. 1,7mm",'GWP Baustoffe'!$H$70/2*1.7,Z31="Tanztepp. 1,2mm",'GWP Baustoffe'!$H$70/2*1.2,Z31="Malervlies",'GWP Baustoffe'!$H$75*0.6,Z31="Bodent. 450g BW",'GWP Baustoffe'!$G$32*0.45,Z31="Tüll 50g BW",'GWP Baustoffe'!$G$32*0.05,Z31="Tüll 50g KF",'GWP Baustoffe'!$G$33*0.05,Z31="Tüll 100g BW",'GWP Baustoffe'!$G$32*0.1,Z31="Tüll 100g KF",'GWP Baustoffe'!$G$33*0.1,Z31="Schl. Ne. 75g BW",'GWP Baustoffe'!$G$32*0.075,Z31="Schl. Ne. 75g KF",'GWP Baustoffe'!$G$33*0.075,Z31="Nessel 300g BW",'GWP Baustoffe'!$G$32*0.3,Z31="Nessel 300g KF",'GWP Baustoffe'!$G$33*0.3,Z31="Shirting 220g BW",'GWP Baustoffe'!$G$32*0.22,Z31="Hori- Ne. 400g BW",'GWP Baustoffe'!$G$32*0.4,Z31="Mollton 300g BW",'GWP Baustoffe'!$G$32*0.3,Z31="Dekomoll. 165g BW",'GWP Baustoffe'!$G$32*0.165,Z31="Velour 350g BW",'GWP Baustoffe'!$G$32*0.35,Z31="Velour 450g BW",'GWP Baustoffe'!$G$32*0.45,Z31="Velour 600g BW",'GWP Baustoffe'!$G$32*0.6,Z31="Glasklarfolie 0,3mm",'GWP Baustoffe'!$H$70*0.15,Z31="Proj.Folie 0,35mm",'GWP Baustoffe'!$H$70*0.175,Z31="Tyvek 2506B",'GWP Baustoffe'!$H$67,Z31="Mollton 200g BW",'GWP Baustoffe'!$G$32*0.2,Z31="Wooleserge 150 B1",'GWP Baustoffe'!$H$120*1,Z31="Forbo Eternal PVC",'GWP Baustoffe'!$H$73,Z31="Kunstrasen 2400g/m²",'GWP Baustoffe'!$H$81,Z31="Teppich 750g/m²",'GWP Baustoffe'!$H$71*0.53,Z31="Teppich 300g/m²",'GWP Baustoffe'!$H$71*0.214)</f>
        <v>0</v>
      </c>
      <c r="AE31" s="131">
        <f t="shared" si="0"/>
        <v>0</v>
      </c>
      <c r="AF31" s="112"/>
      <c r="AG31" s="106" t="s">
        <v>24</v>
      </c>
      <c r="AH31" s="106"/>
      <c r="AI31" s="132">
        <f>_xlfn.IFS(AG31="-",0,AG31="Fassadenfarbe [l]",'GWP Baustoffe'!$H$36,AG31="Disp. Innen [l]",'GWP Baustoffe'!$H$37,AG31="Lacke, H²O [l]",'GWP Baustoffe'!$H$41,AG31="Lacke, löse. [l]",'GWP Baustoffe'!$H$38,AG31="Metalllack, löse. [l]",'GWP Baustoffe'!$H$43,AG31="Parkettlack H²O [l]",'GWP Baustoffe'!$H$43,AG31="Henso Brands. [kg]",'GWP Baustoffe'!$H$39,AG31="Kleber [kg]",'GWP Baustoffe'!$H$40,AG31="PE Schaum [kg]",'GWP Baustoffe'!$G$54,AG31="Gewebefüller [kg]",'GWP Baustoffe'!$H$56,AG31="Silicon [kg]",'GWP Baustoffe'!$H$45,AG31="Kalkfarbe [kg]",'GWP Baustoffe'!$H$44,AG31="GFK",'GWP Baustoffe'!$H$55,AG31="Gipsputz [kg]",'GWP Baustoffe'!$H$57,AG31="Acylfarbe [l]",'GWP Baustoffe'!$H$58,AG31="GFK [kg]",'GWP Baustoffe'!$H$53)</f>
        <v>0</v>
      </c>
      <c r="AJ31" s="133">
        <f t="shared" si="6"/>
        <v>0</v>
      </c>
      <c r="AK31" s="112"/>
      <c r="AL31" s="107" t="s">
        <v>24</v>
      </c>
      <c r="AM31" s="114"/>
      <c r="AN31" s="164">
        <v>0</v>
      </c>
      <c r="AO31" s="176">
        <f>_xlfn.IFS(AL31="-",0,AL31="Papphülsen [kg]",'GWP Baustoffe'!$F$64,AL31="Acrylwanne [kg]",'GWP Baustoffe'!$F$89,AL31="Stahlwanne [m²]",'GWP Baustoffe'!$F$90,AL31="Künst. Zweig, 70cm mit Blatt [Stk]",'GWP Baustoffe'!$F$143,AL31="Styropor 5x50x100cm [Stk]",'GWP Baustoffe'!$F$144,AL31="Styropor 20x50x100cm [Stk]",'GWP Baustoffe'!$F$145,AL31="Styroppor 30x50x100cm [Stk]",'GWP Baustoffe'!$F$146,AL31="Styropdur 3x60x120cm [Stk]",'GWP Baustoffe'!$F$147,AL31="Styropdur 4x60x120cm [Stk]",'GWP Baustoffe'!$F$148,AL31="Styropdur 5x60x120cm [Stk]",'GWP Baustoffe'!$F$149,AL31="Styropdur 12x60x120cm [Stk]",'GWP Baustoffe'!$F$150,AL31="Rohriso. PE  12/15mm x 9mm [m]",'GWP Baustoffe'!$F$151,AL31="Rohriso. PE 18mm x 20mm [m]",'GWP Baustoffe'!$F$152,AL31="Rohriso. PE  22mm x 20mm [m]",'GWP Baustoffe'!$F$153,AL31="Rohriso. PE  28mm x 20mm [m]",'GWP Baustoffe'!$F$154,AL31="Rohriso. PE  60mm x 20mm [m]",'GWP Baustoffe'!$F$155,AL31="Rohriso. PE  114mm x 20mm [m]",'GWP Baustoffe'!$F$156,AL31="Europalette [Stk]",'GWP Baustoffe'!$F$157,AL31="Pulverbeschichten [m²]",'GWP Baustoffe'!$F$172,AL31="Schrauben/Kleint. Satz [Stk]",'GWP Baustoffe'!$F$169,AL31="PVC Rohr [kg]",'GWP Baustoffe'!$F$63,AL31="Stroh/Heu [kg]",'GWP Baustoffe'!$F$60,AL31="fertige Innentür [Stk]",'GWP Baustoffe'!$F$158,AL31="Blähton [kg]",'GWP Baustoffe'!$F$176,AL31="Blähglas [kg]",'GWP Baustoffe'!$F$175,AL31="Perlit 0-3 [kg]",'GWP Baustoffe'!$F$177,AL31="Perlit 0-1 [kg]",'GWP Baustoffe'!$F$178,AL31="Kies 2/32 [kg]",'GWP Baustoffe'!$F$179,AL31="Bimskies [kg]",'GWP Baustoffe'!$F$180,AL31="Korkschrot [kg]",'GWP Baustoffe'!$F$181,AL31="Kalksteinsand tr. [kg]",'GWP Baustoffe'!$F$182,AL31="Sand 0/2 tr. [kg]",'GWP Baustoffe'!$F$183,AL31="Sand 0/2 feucht [kg]",'GWP Baustoffe'!$F$184,AL31="Lehm [m³]",'GWP Baustoffe'!$F$185,AL31="Torf [m³]",'GWP Baustoffe'!$F$186,AL31="Riggips 10mm [m²]",'GWP Baustoffe'!$F$188,AL31="Riggips 12,5mm [m²]",'GWP Baustoffe'!$F$189,AL31="Riggips 15mm [m²]",'GWP Baustoffe'!$F$190,AL31="Riggips 18mm [m²]",'GWP Baustoffe'!$F$191,AL31="Glasbaustein [m³]",'GWP Baustoffe'!$F$193,AL31="Promatec 15mm [m²]",'GWP Baustoffe'!$F$194,AL31="Steinwolle [m³]",'GWP Baustoffe'!$F$195)</f>
        <v>0</v>
      </c>
      <c r="AP31" s="161">
        <f>_xlfn.IFS(AL31="-",0,AL31="Papphülsen [kg]",'GWP Baustoffe'!$H$64,AL31="Acrylwanne [kg]",'GWP Baustoffe'!$H$89,AL31="Stahlwanne [m²]",'GWP Baustoffe'!$H$90,AL31="Künst. Zweig, 70cm mit Blatt [Stk]",'GWP Baustoffe'!$H$143,AL31="Styropor 5x50x100cm [Stk]",'GWP Baustoffe'!$H$144,AL31="Styropor 20x50x100cm [Stk]",'GWP Baustoffe'!$H$145,AL31="Styroppor 30x50x100cm [Stk]",'GWP Baustoffe'!$H$146,AL31="Styropdur 3x60x120cm [Stk]",'GWP Baustoffe'!$H$147,AL31="Styropdur 4x60x120cm [Stk]",'GWP Baustoffe'!$H$148,AL31="Styropdur 5x60x120cm [Stk]",'GWP Baustoffe'!$H$149,AL31="Styropdur 12x60x120cm [Stk]",'GWP Baustoffe'!$H$150,AL31="Rohriso. PE  12/15mm x 9mm [m]",'GWP Baustoffe'!$H$151,AL31="Rohriso. PE 18mm x 20mm [m]",'GWP Baustoffe'!$H$152,AL31="Rohriso. PE  22mm x 20mm [m]",'GWP Baustoffe'!$H$153,AL31="Rohriso. PE  28mm x 20mm [m]",'GWP Baustoffe'!$H$154,AL31="Rohriso. PE  60mm x 20mm [m]",'GWP Baustoffe'!$H$155,AL31="Rohriso. PE  114mm x 20mm [m]",'GWP Baustoffe'!$H$156,AL31="Europalette [Stk]",'GWP Baustoffe'!$H$157,AL31="Pulverbeschichten [m²]",'GWP Baustoffe'!$H$172,AL31="Schrauben/Kleint. Satz [Stk]",'GWP Baustoffe'!$H$169,AL31="PVC Rohr [kg]",'GWP Baustoffe'!$H$63,AL31="Stroh/Heu [kg]",'GWP Baustoffe'!$H$60,AL31="fertige Innentür [Stk]",'GWP Baustoffe'!$H$158,AL31="Blähton [kg]",'GWP Baustoffe'!$H$176,AL31="Blähglas [kg]",'GWP Baustoffe'!$H$175,AL31="Perlit 0-3 [kg]",'GWP Baustoffe'!$H$177,AL31="Perlit 0-1 [kg]",'GWP Baustoffe'!$H$178,AL31="Kies 2/32 [kg]",'GWP Baustoffe'!$H$179,AL31="Bimskies [kg]",'GWP Baustoffe'!$H$180,AL31="Korkschrot [kg]",'GWP Baustoffe'!$H$181,AL31="Kalksteinsand tr. [kg]",'GWP Baustoffe'!$H$182,AL31="Sand 0/2 tr. [kg]",'GWP Baustoffe'!$H$183,AL31="Sand 0/2 feucht [kg]",'GWP Baustoffe'!$H$184,AL31="Lehm [m³]",'GWP Baustoffe'!$H$185,AL31="Torf [m³]",'GWP Baustoffe'!$H$186,AL31="Riggips 10mm [m²]",'GWP Baustoffe'!$H$188,AL31="Riggips 12,5mm [m²]",'GWP Baustoffe'!$H$189,AL31="Riggips 15mm [m²]",'GWP Baustoffe'!$H$190,AL31="Riggips 18mm [m²]",'GWP Baustoffe'!$H$191,AL31="Glasbaustein [m³]",'GWP Baustoffe'!$H$193,AL31="Promatec 15mm [m²]",'GWP Baustoffe'!$H$194,AL31="Steinwolle [m³]",'GWP Baustoffe'!$H$195)</f>
        <v>0</v>
      </c>
      <c r="AQ31" s="131">
        <f t="shared" si="2"/>
        <v>0</v>
      </c>
      <c r="AR31" s="105"/>
      <c r="AS31" s="105"/>
      <c r="AT31" s="105"/>
      <c r="AU31" s="105"/>
      <c r="AV31" s="105"/>
      <c r="AW31" s="105"/>
    </row>
    <row r="32" spans="1:49" s="49" customFormat="1" ht="21" customHeight="1" x14ac:dyDescent="0.3">
      <c r="A32" s="112"/>
      <c r="B32" s="106" t="s">
        <v>24</v>
      </c>
      <c r="C32" s="114"/>
      <c r="D32" s="164">
        <v>90</v>
      </c>
      <c r="E32" s="161">
        <f>_xlfn.IFS(B32="-",0,B32="Profil",'GWP Baustoffe'!$F$7,B32="Blech",'GWP Baustoffe'!$F$8,B32="Edel Blech",'GWP Baustoffe'!$F$47,B32="verz. Blech",'GWP Baustoffe'!F$49)</f>
        <v>0</v>
      </c>
      <c r="F32" s="129">
        <f>_xlfn.IFS(B32="-",0,B32="Profil",'GWP Baustoffe'!$H$7,B32="Blech",'GWP Baustoffe'!$H$8,B32="Edel Blech",'GWP Baustoffe'!$H$47,B32="verz. Blech",'GWP Baustoffe'!$H$49)</f>
        <v>0</v>
      </c>
      <c r="G32" s="131">
        <f t="shared" si="3"/>
        <v>0</v>
      </c>
      <c r="H32" s="112"/>
      <c r="I32" s="106" t="s">
        <v>24</v>
      </c>
      <c r="J32" s="158"/>
      <c r="K32" s="164">
        <v>90</v>
      </c>
      <c r="L32" s="161">
        <f>_xlfn.IFS(I32="-",0,I32="Al Profil",'GWP Baustoffe'!$F$9,I32="Al Blech",'GWP Baustoffe'!$F$10,I32="Cu Blech",0)</f>
        <v>0</v>
      </c>
      <c r="M32" s="129">
        <f>_xlfn.IFS(I32="-",0,I32="Al Profil",'GWP Baustoffe'!$H$9,I32="Al Blech",'GWP Baustoffe'!$H$10,I32="Cu Blech",'GWP Baustoffe'!$H$48)</f>
        <v>0</v>
      </c>
      <c r="N32" s="131">
        <f t="shared" si="4"/>
        <v>0</v>
      </c>
      <c r="O32" s="112"/>
      <c r="P32" s="106" t="s">
        <v>24</v>
      </c>
      <c r="Q32" s="107"/>
      <c r="R32" s="106"/>
      <c r="S32" s="107"/>
      <c r="T32" s="114"/>
      <c r="U32" s="164">
        <v>10</v>
      </c>
      <c r="V32" s="162">
        <f>_xlfn.IFS(P32="-",0,P32="Latten",'GWP Baustoffe'!$F$13,P32="Latten zert.",'GWP Baustoffe'!$F$13,P32="KVH",'GWP Baustoffe'!$F$14,P32="Hobelware",'GWP Baustoffe'!$F$15,P32="Hobelware zert.",'GWP Baustoffe'!$F$15,P32="Sperrholz",'GWP Baustoffe'!$F$16,P32="Sperrholz zert.",'GWP Baustoffe'!$F$16,P32="Fi 3-Schicht",'GWP Baustoffe'!$F$17,P32="Fi 3-Schicht zert.",'GWP Baustoffe'!$F$17,P32="Gabun Tipla",'GWP Baustoffe'!$F$18,P32="MDF",'GWP Baustoffe'!$F$19,P32="MDF be.",'GWP Baustoffe'!$F$20,P32="HDF",'GWP Baustoffe'!$F$21,P32="Spanplatte",'GWP Baustoffe'!$F$22,P32="Spanplatte, be.",'GWP Baustoffe'!$F$23,P32="Laubschnittholz",'GWP Baustoffe'!$F$24,P32="OSB",'GWP Baustoffe'!$F$25,P32="Steico LVL",'GWP Baustoffe'!$F$26,P32="Gabun Sperr.",'GWP Baustoffe'!$F$27,P32="Birke Multi",'GWP Baustoffe'!$F$28,P32="Birke Multi zert.",'GWP Baustoffe'!$F$28,P32="HPL 0,8mm",'GWP Baustoffe'!$F$29*1250,P32="Polystyrol (XPS)",'GWP Baustoffe'!$F$87)</f>
        <v>0</v>
      </c>
      <c r="W32" s="129">
        <f>_xlfn.IFS(P32="-",0,P32="Latten",'GWP Baustoffe'!$H$13,P32="Latten zert.",'GWP Baustoffe'!$I$13,P32="KVH",'GWP Baustoffe'!$H$14,P32="Hobelware",'GWP Baustoffe'!$H$15,P32="Hobelware zert.",'GWP Baustoffe'!$I$15,P32="Sperrholz",'GWP Baustoffe'!$H$16,P32="Sperrholz zert.",'GWP Baustoffe'!$I$16,P32="Fi 3-Schicht",'GWP Baustoffe'!$H$17,P32="Fi 3-Schicht zert.",'GWP Baustoffe'!$I$17,P32="Gabun Tipla",'GWP Baustoffe'!$H$18,P32="MDF",'GWP Baustoffe'!$H$19,P32="MDF be.",'GWP Baustoffe'!$H$20,P32="HDF",'GWP Baustoffe'!$H$21,P32="Spanplatte",'GWP Baustoffe'!$H$22,P32="Spanplatte, be.",'GWP Baustoffe'!$H$23,P32="Laubschnittholz",'GWP Baustoffe'!$H$24,P32="OSB",'GWP Baustoffe'!$H$25,P32="Steico LVL",'GWP Baustoffe'!$H$26,P32="Gabun Sperr.",'GWP Baustoffe'!$H$27,P32="Birke Multi",'GWP Baustoffe'!$H$28,P32="Birke Multi zert.",'GWP Baustoffe'!$I$28,P32="HPL 0,8mm",'GWP Baustoffe'!$H$29*1250,P32="Polystyrol (XPS)",'GWP Baustoffe'!$H$87)</f>
        <v>0</v>
      </c>
      <c r="X32" s="131">
        <f t="shared" si="5"/>
        <v>0</v>
      </c>
      <c r="Y32" s="113"/>
      <c r="Z32" s="107" t="s">
        <v>24</v>
      </c>
      <c r="AA32" s="114"/>
      <c r="AB32" s="164">
        <v>0</v>
      </c>
      <c r="AC32" s="189">
        <f>_xlfn.IFS(Z32="-",0,Z32="Schaumstoff_5cm",'GWP Baustoffe'!$F$34*1.5,Z32="PE_Noppenfolie",'GWP Baustoffe'!$F$80,Z32="PE_Folie 100my",'GWP Baustoffe'!$F$78,Z32="PE_Folie 1mm",'GWP Baustoffe'!$F$79,Z32="Linoleum allg",'GWP Baustoffe'!$F$68,Z32="Linoleum Forbo",'GWP Baustoffe'!$F$69,Z32="PVC 2mm",'GWP Baustoffe'!$F$70,Z32="Teppich 1400g/m²",'GWP Baustoffe'!$F$71,Z32="Laminat",'GWP Baustoffe'!$F$72,Z32="Natursteinfliesen",'GWP Baustoffe'!$F$73,Z32="keramische Fliesen",'GWP Baustoffe'!$F$74,Z32="Filz 3mm (400g)",'GWP Baustoffe'!$F$75,Z32="Filz Fulda Rex 800g",'GWP Baustoffe'!$F$76,Z32="Hanfvlies 3mm",'GWP Baustoffe'!$F$82,Z32="Texil Sonnenschutz",'GWP Baustoffe'!$F$77,Z32="Kraftpapier 120g",'GWP Baustoffe'!$F$110,Z32="Papiertapete bedr. ",'GWP Baustoffe'!$F$111,Z32="Glasvlies Tapete",'GWP Baustoffe'!$F$112,Z32="Glasvlies_bedr.",'GWP Baustoffe'!$F$113,Z32="Tanztepp. 2mm",'GWP Baustoffe'!$F$70,Z32="Tanztepp. 1,7mm",'GWP Baustoffe'!$F$70/2*1.7,Z32="Tanztepp. 1,2mm",'GWP Baustoffe'!$F$70/2*1.2,Z32="Malervlies",'GWP Baustoffe'!$F$75*0.6,Z32="Bodent. 450g BW",'GWP Baustoffe'!$F$32*0.5,Z32="Tüll 50g BW",'GWP Baustoffe'!$F$32*0.05,Z32="Tüll 50g KF",'GWP Baustoffe'!$F$33*0.05,Z32="Tüll 100g BW",'GWP Baustoffe'!$F$32*0.1,Z32="Tüll 100g KF",'GWP Baustoffe'!$F$33*0.1,Z32="Schl. Ne. 75g BW",'GWP Baustoffe'!$F$32*0.075,Z32="Schl. Ne. 75g KF",'GWP Baustoffe'!$F$33*0.075,Z32="Nessel 300g BW",'GWP Baustoffe'!$F$32*0.3,Z32="Nessel 300g KF",'GWP Baustoffe'!$F$33*0.3,Z32="Shirting 220g BW",'GWP Baustoffe'!$F$32*0.22,Z32="Hori- Ne. 400g BW",'GWP Baustoffe'!$F$32*0.4,Z32="Mollton 300g BW",'GWP Baustoffe'!$F$32*0.3,Z32="Dekomoll. 165g BW",'GWP Baustoffe'!$F$32*0.165,Z32="Velour 350g BW",'GWP Baustoffe'!$F$32*0.35,Z32="Velour 450g BW",'GWP Baustoffe'!$F$32*0.45,Z32="Velour 600g BW",'GWP Baustoffe'!$F$32*0.6,Z32="Glasklarfolie 0,3mm",'GWP Baustoffe'!$F$70*0.15,Z32="Proj.Folie 0,35mm",'GWP Baustoffe'!$F$70*0.175,Z32="Tyvek 2506B",'GWP Baustoffe'!$F$67,Z32="Mollton 200g BW",'GWP Baustoffe'!$F57*0.2,Z32="Wooleserge 150 B1",'GWP Baustoffe'!$F$120*1,Z32="Forbo Eternal PVC",'GWP Baustoffe'!$F$73,Z32="Kunstrasen 2400g/m²",'GWP Baustoffe'!$F$81,Z32="Teppich 750g/m²",'GWP Baustoffe'!$F$71*0.53,Z32="Teppich 300g/m²",'GWP Baustoffe'!$F$71*0.214)</f>
        <v>0</v>
      </c>
      <c r="AD32" s="161">
        <f>_xlfn.IFS(Z32="-",0,Z32="Schaumstoff_5cm",'GWP Baustoffe'!$H$34*1.5,Z32="PE_Noppenfolie",'GWP Baustoffe'!$H$80,Z32="PE_Folie 100my",'GWP Baustoffe'!$H$78,Z32="PE_Folie 1mm",'GWP Baustoffe'!$H$79,Z32="Linoleum allg",'GWP Baustoffe'!$H$68,Z32="Linoleum Forbo",'GWP Baustoffe'!$H$69,Z32="PVC 2mm",'GWP Baustoffe'!$H$70,Z32="Teppich 1400g/m²",'GWP Baustoffe'!$H$71,Z32="Laminat",'GWP Baustoffe'!$H$72,Z32="Natursteinfliesen",'GWP Baustoffe'!$H$73,Z32="keramische Fliesen",'GWP Baustoffe'!$H$74,Z32="Filz 3mm (400g)",'GWP Baustoffe'!$H$75,Z32="Filz Fulda Rex 800g",'GWP Baustoffe'!$H$76,Z32="Jute",'GWP Baustoffe'!$H$81,Z32="Hanfvlies 3mm",'GWP Baustoffe'!$H$82,Z32="Texil Sonnenschutz",'GWP Baustoffe'!$H$77,Z32="Kraftpapier 120g",'GWP Baustoffe'!$H$110,Z32="Papiertapete bedr. ",'GWP Baustoffe'!$H$111,Z32="Glasvlies Tapete",'GWP Baustoffe'!$H$112,Z32="Glasvlies_bedr.",'GWP Baustoffe'!$H$113,Z32="Tanztepp. 2mm",'GWP Baustoffe'!$H$70,Z32="Tanztepp. 1,7mm",'GWP Baustoffe'!$H$70/2*1.7,Z32="Tanztepp. 1,2mm",'GWP Baustoffe'!$H$70/2*1.2,Z32="Malervlies",'GWP Baustoffe'!$H$75*0.6,Z32="Bodent. 450g BW",'GWP Baustoffe'!$G$32*0.45,Z32="Tüll 50g BW",'GWP Baustoffe'!$G$32*0.05,Z32="Tüll 50g KF",'GWP Baustoffe'!$G$33*0.05,Z32="Tüll 100g BW",'GWP Baustoffe'!$G$32*0.1,Z32="Tüll 100g KF",'GWP Baustoffe'!$G$33*0.1,Z32="Schl. Ne. 75g BW",'GWP Baustoffe'!$G$32*0.075,Z32="Schl. Ne. 75g KF",'GWP Baustoffe'!$G$33*0.075,Z32="Nessel 300g BW",'GWP Baustoffe'!$G$32*0.3,Z32="Nessel 300g KF",'GWP Baustoffe'!$G$33*0.3,Z32="Shirting 220g BW",'GWP Baustoffe'!$G$32*0.22,Z32="Hori- Ne. 400g BW",'GWP Baustoffe'!$G$32*0.4,Z32="Mollton 300g BW",'GWP Baustoffe'!$G$32*0.3,Z32="Dekomoll. 165g BW",'GWP Baustoffe'!$G$32*0.165,Z32="Velour 350g BW",'GWP Baustoffe'!$G$32*0.35,Z32="Velour 450g BW",'GWP Baustoffe'!$G$32*0.45,Z32="Velour 600g BW",'GWP Baustoffe'!$G$32*0.6,Z32="Glasklarfolie 0,3mm",'GWP Baustoffe'!$H$70*0.15,Z32="Proj.Folie 0,35mm",'GWP Baustoffe'!$H$70*0.175,Z32="Tyvek 2506B",'GWP Baustoffe'!$H$67,Z32="Mollton 200g BW",'GWP Baustoffe'!$G$32*0.2,Z32="Wooleserge 150 B1",'GWP Baustoffe'!$H$120*1,Z32="Forbo Eternal PVC",'GWP Baustoffe'!$H$73,Z32="Kunstrasen 2400g/m²",'GWP Baustoffe'!$H$81,Z32="Teppich 750g/m²",'GWP Baustoffe'!$H$71*0.53,Z32="Teppich 300g/m²",'GWP Baustoffe'!$H$71*0.214)</f>
        <v>0</v>
      </c>
      <c r="AE32" s="131">
        <f t="shared" si="0"/>
        <v>0</v>
      </c>
      <c r="AF32" s="112"/>
      <c r="AG32" s="106" t="s">
        <v>24</v>
      </c>
      <c r="AH32" s="106"/>
      <c r="AI32" s="132">
        <f>_xlfn.IFS(AG32="-",0,AG32="Fassadenfarbe [l]",'GWP Baustoffe'!$H$36,AG32="Disp. Innen [l]",'GWP Baustoffe'!$H$37,AG32="Lacke, H²O [l]",'GWP Baustoffe'!$H$41,AG32="Lacke, löse. [l]",'GWP Baustoffe'!$H$38,AG32="Metalllack, löse. [l]",'GWP Baustoffe'!$H$43,AG32="Parkettlack H²O [l]",'GWP Baustoffe'!$H$43,AG32="Henso Brands. [kg]",'GWP Baustoffe'!$H$39,AG32="Kleber [kg]",'GWP Baustoffe'!$H$40,AG32="PE Schaum [kg]",'GWP Baustoffe'!$G$54,AG32="Gewebefüller [kg]",'GWP Baustoffe'!$H$56,AG32="Silicon [kg]",'GWP Baustoffe'!$H$45,AG32="Kalkfarbe [kg]",'GWP Baustoffe'!$H$44,AG32="GFK",'GWP Baustoffe'!$H$55,AG32="Gipsputz [kg]",'GWP Baustoffe'!$H$57,AG32="Acylfarbe [l]",'GWP Baustoffe'!$H$58,AG32="GFK [kg]",'GWP Baustoffe'!$H$53)</f>
        <v>0</v>
      </c>
      <c r="AJ32" s="133">
        <f t="shared" si="6"/>
        <v>0</v>
      </c>
      <c r="AK32" s="112"/>
      <c r="AL32" s="107" t="s">
        <v>24</v>
      </c>
      <c r="AM32" s="114"/>
      <c r="AN32" s="164">
        <v>0</v>
      </c>
      <c r="AO32" s="176">
        <f>_xlfn.IFS(AL32="-",0,AL32="Papphülsen [kg]",'GWP Baustoffe'!$F$64,AL32="Acrylwanne [kg]",'GWP Baustoffe'!$F$89,AL32="Stahlwanne [m²]",'GWP Baustoffe'!$F$90,AL32="Künst. Zweig, 70cm mit Blatt [Stk]",'GWP Baustoffe'!$F$143,AL32="Styropor 5x50x100cm [Stk]",'GWP Baustoffe'!$F$144,AL32="Styropor 20x50x100cm [Stk]",'GWP Baustoffe'!$F$145,AL32="Styroppor 30x50x100cm [Stk]",'GWP Baustoffe'!$F$146,AL32="Styropdur 3x60x120cm [Stk]",'GWP Baustoffe'!$F$147,AL32="Styropdur 4x60x120cm [Stk]",'GWP Baustoffe'!$F$148,AL32="Styropdur 5x60x120cm [Stk]",'GWP Baustoffe'!$F$149,AL32="Styropdur 12x60x120cm [Stk]",'GWP Baustoffe'!$F$150,AL32="Rohriso. PE  12/15mm x 9mm [m]",'GWP Baustoffe'!$F$151,AL32="Rohriso. PE 18mm x 20mm [m]",'GWP Baustoffe'!$F$152,AL32="Rohriso. PE  22mm x 20mm [m]",'GWP Baustoffe'!$F$153,AL32="Rohriso. PE  28mm x 20mm [m]",'GWP Baustoffe'!$F$154,AL32="Rohriso. PE  60mm x 20mm [m]",'GWP Baustoffe'!$F$155,AL32="Rohriso. PE  114mm x 20mm [m]",'GWP Baustoffe'!$F$156,AL32="Europalette [Stk]",'GWP Baustoffe'!$F$157,AL32="Pulverbeschichten [m²]",'GWP Baustoffe'!$F$172,AL32="Schrauben/Kleint. Satz [Stk]",'GWP Baustoffe'!$F$169,AL32="PVC Rohr [kg]",'GWP Baustoffe'!$F$63,AL32="Stroh/Heu [kg]",'GWP Baustoffe'!$F$60,AL32="fertige Innentür [Stk]",'GWP Baustoffe'!$F$158,AL32="Blähton [kg]",'GWP Baustoffe'!$F$176,AL32="Blähglas [kg]",'GWP Baustoffe'!$F$175,AL32="Perlit 0-3 [kg]",'GWP Baustoffe'!$F$177,AL32="Perlit 0-1 [kg]",'GWP Baustoffe'!$F$178,AL32="Kies 2/32 [kg]",'GWP Baustoffe'!$F$179,AL32="Bimskies [kg]",'GWP Baustoffe'!$F$180,AL32="Korkschrot [kg]",'GWP Baustoffe'!$F$181,AL32="Kalksteinsand tr. [kg]",'GWP Baustoffe'!$F$182,AL32="Sand 0/2 tr. [kg]",'GWP Baustoffe'!$F$183,AL32="Sand 0/2 feucht [kg]",'GWP Baustoffe'!$F$184,AL32="Lehm [m³]",'GWP Baustoffe'!$F$185,AL32="Torf [m³]",'GWP Baustoffe'!$F$186,AL32="Riggips 10mm [m²]",'GWP Baustoffe'!$F$188,AL32="Riggips 12,5mm [m²]",'GWP Baustoffe'!$F$189,AL32="Riggips 15mm [m²]",'GWP Baustoffe'!$F$190,AL32="Riggips 18mm [m²]",'GWP Baustoffe'!$F$191,AL32="Glasbaustein [m³]",'GWP Baustoffe'!$F$193,AL32="Promatec 15mm [m²]",'GWP Baustoffe'!$F$194,AL32="Steinwolle [m³]",'GWP Baustoffe'!$F$195)</f>
        <v>0</v>
      </c>
      <c r="AP32" s="161">
        <f>_xlfn.IFS(AL32="-",0,AL32="Papphülsen [kg]",'GWP Baustoffe'!$H$64,AL32="Acrylwanne [kg]",'GWP Baustoffe'!$H$89,AL32="Stahlwanne [m²]",'GWP Baustoffe'!$H$90,AL32="Künst. Zweig, 70cm mit Blatt [Stk]",'GWP Baustoffe'!$H$143,AL32="Styropor 5x50x100cm [Stk]",'GWP Baustoffe'!$H$144,AL32="Styropor 20x50x100cm [Stk]",'GWP Baustoffe'!$H$145,AL32="Styroppor 30x50x100cm [Stk]",'GWP Baustoffe'!$H$146,AL32="Styropdur 3x60x120cm [Stk]",'GWP Baustoffe'!$H$147,AL32="Styropdur 4x60x120cm [Stk]",'GWP Baustoffe'!$H$148,AL32="Styropdur 5x60x120cm [Stk]",'GWP Baustoffe'!$H$149,AL32="Styropdur 12x60x120cm [Stk]",'GWP Baustoffe'!$H$150,AL32="Rohriso. PE  12/15mm x 9mm [m]",'GWP Baustoffe'!$H$151,AL32="Rohriso. PE 18mm x 20mm [m]",'GWP Baustoffe'!$H$152,AL32="Rohriso. PE  22mm x 20mm [m]",'GWP Baustoffe'!$H$153,AL32="Rohriso. PE  28mm x 20mm [m]",'GWP Baustoffe'!$H$154,AL32="Rohriso. PE  60mm x 20mm [m]",'GWP Baustoffe'!$H$155,AL32="Rohriso. PE  114mm x 20mm [m]",'GWP Baustoffe'!$H$156,AL32="Europalette [Stk]",'GWP Baustoffe'!$H$157,AL32="Pulverbeschichten [m²]",'GWP Baustoffe'!$H$172,AL32="Schrauben/Kleint. Satz [Stk]",'GWP Baustoffe'!$H$169,AL32="PVC Rohr [kg]",'GWP Baustoffe'!$H$63,AL32="Stroh/Heu [kg]",'GWP Baustoffe'!$H$60,AL32="fertige Innentür [Stk]",'GWP Baustoffe'!$H$158,AL32="Blähton [kg]",'GWP Baustoffe'!$H$176,AL32="Blähglas [kg]",'GWP Baustoffe'!$H$175,AL32="Perlit 0-3 [kg]",'GWP Baustoffe'!$H$177,AL32="Perlit 0-1 [kg]",'GWP Baustoffe'!$H$178,AL32="Kies 2/32 [kg]",'GWP Baustoffe'!$H$179,AL32="Bimskies [kg]",'GWP Baustoffe'!$H$180,AL32="Korkschrot [kg]",'GWP Baustoffe'!$H$181,AL32="Kalksteinsand tr. [kg]",'GWP Baustoffe'!$H$182,AL32="Sand 0/2 tr. [kg]",'GWP Baustoffe'!$H$183,AL32="Sand 0/2 feucht [kg]",'GWP Baustoffe'!$H$184,AL32="Lehm [m³]",'GWP Baustoffe'!$H$185,AL32="Torf [m³]",'GWP Baustoffe'!$H$186,AL32="Riggips 10mm [m²]",'GWP Baustoffe'!$H$188,AL32="Riggips 12,5mm [m²]",'GWP Baustoffe'!$H$189,AL32="Riggips 15mm [m²]",'GWP Baustoffe'!$H$190,AL32="Riggips 18mm [m²]",'GWP Baustoffe'!$H$191,AL32="Glasbaustein [m³]",'GWP Baustoffe'!$H$193,AL32="Promatec 15mm [m²]",'GWP Baustoffe'!$H$194,AL32="Steinwolle [m³]",'GWP Baustoffe'!$H$195)</f>
        <v>0</v>
      </c>
      <c r="AQ32" s="131">
        <f t="shared" si="2"/>
        <v>0</v>
      </c>
      <c r="AR32" s="105"/>
      <c r="AS32" s="105"/>
      <c r="AT32" s="105"/>
      <c r="AU32" s="105"/>
      <c r="AV32" s="105"/>
      <c r="AW32" s="105"/>
    </row>
    <row r="33" spans="1:49" s="49" customFormat="1" ht="21" customHeight="1" x14ac:dyDescent="0.3">
      <c r="A33" s="112"/>
      <c r="B33" s="106" t="s">
        <v>24</v>
      </c>
      <c r="C33" s="114"/>
      <c r="D33" s="164">
        <v>90</v>
      </c>
      <c r="E33" s="161">
        <f>_xlfn.IFS(B33="-",0,B33="Profil",'GWP Baustoffe'!$F$7,B33="Blech",'GWP Baustoffe'!$F$8,B33="Edel Blech",'GWP Baustoffe'!$F$47,B33="verz. Blech",'GWP Baustoffe'!F$49)</f>
        <v>0</v>
      </c>
      <c r="F33" s="129">
        <f>_xlfn.IFS(B33="-",0,B33="Profil",'GWP Baustoffe'!$H$7,B33="Blech",'GWP Baustoffe'!$H$8,B33="Edel Blech",'GWP Baustoffe'!$H$47,B33="verz. Blech",'GWP Baustoffe'!$H$49)</f>
        <v>0</v>
      </c>
      <c r="G33" s="131">
        <f t="shared" si="3"/>
        <v>0</v>
      </c>
      <c r="H33" s="112"/>
      <c r="I33" s="106" t="s">
        <v>24</v>
      </c>
      <c r="J33" s="158"/>
      <c r="K33" s="164">
        <v>90</v>
      </c>
      <c r="L33" s="161">
        <f>_xlfn.IFS(I33="-",0,I33="Al Profil",'GWP Baustoffe'!$F$9,I33="Al Blech",'GWP Baustoffe'!$F$10,I33="Cu Blech",0)</f>
        <v>0</v>
      </c>
      <c r="M33" s="129">
        <f>_xlfn.IFS(I33="-",0,I33="Al Profil",'GWP Baustoffe'!$H$9,I33="Al Blech",'GWP Baustoffe'!$H$10,I33="Cu Blech",'GWP Baustoffe'!$H$48)</f>
        <v>0</v>
      </c>
      <c r="N33" s="131">
        <f t="shared" si="4"/>
        <v>0</v>
      </c>
      <c r="O33" s="112"/>
      <c r="P33" s="106" t="s">
        <v>24</v>
      </c>
      <c r="Q33" s="107"/>
      <c r="R33" s="106"/>
      <c r="S33" s="107"/>
      <c r="T33" s="114"/>
      <c r="U33" s="164">
        <v>10</v>
      </c>
      <c r="V33" s="162">
        <f>_xlfn.IFS(P33="-",0,P33="Latten",'GWP Baustoffe'!$F$13,P33="Latten zert.",'GWP Baustoffe'!$F$13,P33="KVH",'GWP Baustoffe'!$F$14,P33="Hobelware",'GWP Baustoffe'!$F$15,P33="Hobelware zert.",'GWP Baustoffe'!$F$15,P33="Sperrholz",'GWP Baustoffe'!$F$16,P33="Sperrholz zert.",'GWP Baustoffe'!$F$16,P33="Fi 3-Schicht",'GWP Baustoffe'!$F$17,P33="Fi 3-Schicht zert.",'GWP Baustoffe'!$F$17,P33="Gabun Tipla",'GWP Baustoffe'!$F$18,P33="MDF",'GWP Baustoffe'!$F$19,P33="MDF be.",'GWP Baustoffe'!$F$20,P33="HDF",'GWP Baustoffe'!$F$21,P33="Spanplatte",'GWP Baustoffe'!$F$22,P33="Spanplatte, be.",'GWP Baustoffe'!$F$23,P33="Laubschnittholz",'GWP Baustoffe'!$F$24,P33="OSB",'GWP Baustoffe'!$F$25,P33="Steico LVL",'GWP Baustoffe'!$F$26,P33="Gabun Sperr.",'GWP Baustoffe'!$F$27,P33="Birke Multi",'GWP Baustoffe'!$F$28,P33="Birke Multi zert.",'GWP Baustoffe'!$F$28,P33="HPL 0,8mm",'GWP Baustoffe'!$F$29*1250,P33="Polystyrol (XPS)",'GWP Baustoffe'!$F$87)</f>
        <v>0</v>
      </c>
      <c r="W33" s="129">
        <f>_xlfn.IFS(P33="-",0,P33="Latten",'GWP Baustoffe'!$H$13,P33="Latten zert.",'GWP Baustoffe'!$I$13,P33="KVH",'GWP Baustoffe'!$H$14,P33="Hobelware",'GWP Baustoffe'!$H$15,P33="Hobelware zert.",'GWP Baustoffe'!$I$15,P33="Sperrholz",'GWP Baustoffe'!$H$16,P33="Sperrholz zert.",'GWP Baustoffe'!$I$16,P33="Fi 3-Schicht",'GWP Baustoffe'!$H$17,P33="Fi 3-Schicht zert.",'GWP Baustoffe'!$I$17,P33="Gabun Tipla",'GWP Baustoffe'!$H$18,P33="MDF",'GWP Baustoffe'!$H$19,P33="MDF be.",'GWP Baustoffe'!$H$20,P33="HDF",'GWP Baustoffe'!$H$21,P33="Spanplatte",'GWP Baustoffe'!$H$22,P33="Spanplatte, be.",'GWP Baustoffe'!$H$23,P33="Laubschnittholz",'GWP Baustoffe'!$H$24,P33="OSB",'GWP Baustoffe'!$H$25,P33="Steico LVL",'GWP Baustoffe'!$H$26,P33="Gabun Sperr.",'GWP Baustoffe'!$H$27,P33="Birke Multi",'GWP Baustoffe'!$H$28,P33="Birke Multi zert.",'GWP Baustoffe'!$I$28,P33="HPL 0,8mm",'GWP Baustoffe'!$H$29*1250,P33="Polystyrol (XPS)",'GWP Baustoffe'!$H$87)</f>
        <v>0</v>
      </c>
      <c r="X33" s="131">
        <f t="shared" si="5"/>
        <v>0</v>
      </c>
      <c r="Y33" s="113"/>
      <c r="Z33" s="107" t="s">
        <v>24</v>
      </c>
      <c r="AA33" s="114"/>
      <c r="AB33" s="164">
        <v>0</v>
      </c>
      <c r="AC33" s="189">
        <f>_xlfn.IFS(Z33="-",0,Z33="Schaumstoff_5cm",'GWP Baustoffe'!$F$34*1.5,Z33="PE_Noppenfolie",'GWP Baustoffe'!$F$80,Z33="PE_Folie 100my",'GWP Baustoffe'!$F$78,Z33="PE_Folie 1mm",'GWP Baustoffe'!$F$79,Z33="Linoleum allg",'GWP Baustoffe'!$F$68,Z33="Linoleum Forbo",'GWP Baustoffe'!$F$69,Z33="PVC 2mm",'GWP Baustoffe'!$F$70,Z33="Teppich 1400g/m²",'GWP Baustoffe'!$F$71,Z33="Laminat",'GWP Baustoffe'!$F$72,Z33="Natursteinfliesen",'GWP Baustoffe'!$F$73,Z33="keramische Fliesen",'GWP Baustoffe'!$F$74,Z33="Filz 3mm (400g)",'GWP Baustoffe'!$F$75,Z33="Filz Fulda Rex 800g",'GWP Baustoffe'!$F$76,Z33="Hanfvlies 3mm",'GWP Baustoffe'!$F$82,Z33="Texil Sonnenschutz",'GWP Baustoffe'!$F$77,Z33="Kraftpapier 120g",'GWP Baustoffe'!$F$110,Z33="Papiertapete bedr. ",'GWP Baustoffe'!$F$111,Z33="Glasvlies Tapete",'GWP Baustoffe'!$F$112,Z33="Glasvlies_bedr.",'GWP Baustoffe'!$F$113,Z33="Tanztepp. 2mm",'GWP Baustoffe'!$F$70,Z33="Tanztepp. 1,7mm",'GWP Baustoffe'!$F$70/2*1.7,Z33="Tanztepp. 1,2mm",'GWP Baustoffe'!$F$70/2*1.2,Z33="Malervlies",'GWP Baustoffe'!$F$75*0.6,Z33="Bodent. 450g BW",'GWP Baustoffe'!$F$32*0.5,Z33="Tüll 50g BW",'GWP Baustoffe'!$F$32*0.05,Z33="Tüll 50g KF",'GWP Baustoffe'!$F$33*0.05,Z33="Tüll 100g BW",'GWP Baustoffe'!$F$32*0.1,Z33="Tüll 100g KF",'GWP Baustoffe'!$F$33*0.1,Z33="Schl. Ne. 75g BW",'GWP Baustoffe'!$F$32*0.075,Z33="Schl. Ne. 75g KF",'GWP Baustoffe'!$F$33*0.075,Z33="Nessel 300g BW",'GWP Baustoffe'!$F$32*0.3,Z33="Nessel 300g KF",'GWP Baustoffe'!$F$33*0.3,Z33="Shirting 220g BW",'GWP Baustoffe'!$F$32*0.22,Z33="Hori- Ne. 400g BW",'GWP Baustoffe'!$F$32*0.4,Z33="Mollton 300g BW",'GWP Baustoffe'!$F$32*0.3,Z33="Dekomoll. 165g BW",'GWP Baustoffe'!$F$32*0.165,Z33="Velour 350g BW",'GWP Baustoffe'!$F$32*0.35,Z33="Velour 450g BW",'GWP Baustoffe'!$F$32*0.45,Z33="Velour 600g BW",'GWP Baustoffe'!$F$32*0.6,Z33="Glasklarfolie 0,3mm",'GWP Baustoffe'!$F$70*0.15,Z33="Proj.Folie 0,35mm",'GWP Baustoffe'!$F$70*0.175,Z33="Tyvek 2506B",'GWP Baustoffe'!$F$67,Z33="Mollton 200g BW",'GWP Baustoffe'!$F58*0.2,Z33="Wooleserge 150 B1",'GWP Baustoffe'!$F$120*1,Z33="Forbo Eternal PVC",'GWP Baustoffe'!$F$73,Z33="Kunstrasen 2400g/m²",'GWP Baustoffe'!$F$81,Z33="Teppich 750g/m²",'GWP Baustoffe'!$F$71*0.53,Z33="Teppich 300g/m²",'GWP Baustoffe'!$F$71*0.214)</f>
        <v>0</v>
      </c>
      <c r="AD33" s="161">
        <f>_xlfn.IFS(Z33="-",0,Z33="Schaumstoff_5cm",'GWP Baustoffe'!$H$34*1.5,Z33="PE_Noppenfolie",'GWP Baustoffe'!$H$80,Z33="PE_Folie 100my",'GWP Baustoffe'!$H$78,Z33="PE_Folie 1mm",'GWP Baustoffe'!$H$79,Z33="Linoleum allg",'GWP Baustoffe'!$H$68,Z33="Linoleum Forbo",'GWP Baustoffe'!$H$69,Z33="PVC 2mm",'GWP Baustoffe'!$H$70,Z33="Teppich 1400g/m²",'GWP Baustoffe'!$H$71,Z33="Laminat",'GWP Baustoffe'!$H$72,Z33="Natursteinfliesen",'GWP Baustoffe'!$H$73,Z33="keramische Fliesen",'GWP Baustoffe'!$H$74,Z33="Filz 3mm (400g)",'GWP Baustoffe'!$H$75,Z33="Filz Fulda Rex 800g",'GWP Baustoffe'!$H$76,Z33="Jute",'GWP Baustoffe'!$H$81,Z33="Hanfvlies 3mm",'GWP Baustoffe'!$H$82,Z33="Texil Sonnenschutz",'GWP Baustoffe'!$H$77,Z33="Kraftpapier 120g",'GWP Baustoffe'!$H$110,Z33="Papiertapete bedr. ",'GWP Baustoffe'!$H$111,Z33="Glasvlies Tapete",'GWP Baustoffe'!$H$112,Z33="Glasvlies_bedr.",'GWP Baustoffe'!$H$113,Z33="Tanztepp. 2mm",'GWP Baustoffe'!$H$70,Z33="Tanztepp. 1,7mm",'GWP Baustoffe'!$H$70/2*1.7,Z33="Tanztepp. 1,2mm",'GWP Baustoffe'!$H$70/2*1.2,Z33="Malervlies",'GWP Baustoffe'!$H$75*0.6,Z33="Bodent. 450g BW",'GWP Baustoffe'!$G$32*0.45,Z33="Tüll 50g BW",'GWP Baustoffe'!$G$32*0.05,Z33="Tüll 50g KF",'GWP Baustoffe'!$G$33*0.05,Z33="Tüll 100g BW",'GWP Baustoffe'!$G$32*0.1,Z33="Tüll 100g KF",'GWP Baustoffe'!$G$33*0.1,Z33="Schl. Ne. 75g BW",'GWP Baustoffe'!$G$32*0.075,Z33="Schl. Ne. 75g KF",'GWP Baustoffe'!$G$33*0.075,Z33="Nessel 300g BW",'GWP Baustoffe'!$G$32*0.3,Z33="Nessel 300g KF",'GWP Baustoffe'!$G$33*0.3,Z33="Shirting 220g BW",'GWP Baustoffe'!$G$32*0.22,Z33="Hori- Ne. 400g BW",'GWP Baustoffe'!$G$32*0.4,Z33="Mollton 300g BW",'GWP Baustoffe'!$G$32*0.3,Z33="Dekomoll. 165g BW",'GWP Baustoffe'!$G$32*0.165,Z33="Velour 350g BW",'GWP Baustoffe'!$G$32*0.35,Z33="Velour 450g BW",'GWP Baustoffe'!$G$32*0.45,Z33="Velour 600g BW",'GWP Baustoffe'!$G$32*0.6,Z33="Glasklarfolie 0,3mm",'GWP Baustoffe'!$H$70*0.15,Z33="Proj.Folie 0,35mm",'GWP Baustoffe'!$H$70*0.175,Z33="Tyvek 2506B",'GWP Baustoffe'!$H$67,Z33="Mollton 200g BW",'GWP Baustoffe'!$G$32*0.2,Z33="Wooleserge 150 B1",'GWP Baustoffe'!$H$120*1,Z33="Forbo Eternal PVC",'GWP Baustoffe'!$H$73,Z33="Kunstrasen 2400g/m²",'GWP Baustoffe'!$H$81,Z33="Teppich 750g/m²",'GWP Baustoffe'!$H$71*0.53,Z33="Teppich 300g/m²",'GWP Baustoffe'!$H$71*0.214)</f>
        <v>0</v>
      </c>
      <c r="AE33" s="131">
        <f t="shared" si="0"/>
        <v>0</v>
      </c>
      <c r="AF33" s="112"/>
      <c r="AG33" s="106" t="s">
        <v>24</v>
      </c>
      <c r="AH33" s="106"/>
      <c r="AI33" s="132">
        <f>_xlfn.IFS(AG33="-",0,AG33="Fassadenfarbe [l]",'GWP Baustoffe'!$H$36,AG33="Disp. Innen [l]",'GWP Baustoffe'!$H$37,AG33="Lacke, H²O [l]",'GWP Baustoffe'!$H$41,AG33="Lacke, löse. [l]",'GWP Baustoffe'!$H$38,AG33="Metalllack, löse. [l]",'GWP Baustoffe'!$H$43,AG33="Parkettlack H²O [l]",'GWP Baustoffe'!$H$43,AG33="Henso Brands. [kg]",'GWP Baustoffe'!$H$39,AG33="Kleber [kg]",'GWP Baustoffe'!$H$40,AG33="PE Schaum [kg]",'GWP Baustoffe'!$G$54,AG33="Gewebefüller [kg]",'GWP Baustoffe'!$H$56,AG33="Silicon [kg]",'GWP Baustoffe'!$H$45,AG33="Kalkfarbe [kg]",'GWP Baustoffe'!$H$44,AG33="GFK",'GWP Baustoffe'!$H$55,AG33="Gipsputz [kg]",'GWP Baustoffe'!$H$57,AG33="Acylfarbe [l]",'GWP Baustoffe'!$H$58,AG33="GFK [kg]",'GWP Baustoffe'!$H$53)</f>
        <v>0</v>
      </c>
      <c r="AJ33" s="133">
        <f t="shared" si="6"/>
        <v>0</v>
      </c>
      <c r="AK33" s="112"/>
      <c r="AL33" s="107" t="s">
        <v>24</v>
      </c>
      <c r="AM33" s="114"/>
      <c r="AN33" s="164">
        <v>0</v>
      </c>
      <c r="AO33" s="176">
        <f>_xlfn.IFS(AL33="-",0,AL33="Papphülsen [kg]",'GWP Baustoffe'!$F$64,AL33="Acrylwanne [kg]",'GWP Baustoffe'!$F$89,AL33="Stahlwanne [m²]",'GWP Baustoffe'!$F$90,AL33="Künst. Zweig, 70cm mit Blatt [Stk]",'GWP Baustoffe'!$F$143,AL33="Styropor 5x50x100cm [Stk]",'GWP Baustoffe'!$F$144,AL33="Styropor 20x50x100cm [Stk]",'GWP Baustoffe'!$F$145,AL33="Styroppor 30x50x100cm [Stk]",'GWP Baustoffe'!$F$146,AL33="Styropdur 3x60x120cm [Stk]",'GWP Baustoffe'!$F$147,AL33="Styropdur 4x60x120cm [Stk]",'GWP Baustoffe'!$F$148,AL33="Styropdur 5x60x120cm [Stk]",'GWP Baustoffe'!$F$149,AL33="Styropdur 12x60x120cm [Stk]",'GWP Baustoffe'!$F$150,AL33="Rohriso. PE  12/15mm x 9mm [m]",'GWP Baustoffe'!$F$151,AL33="Rohriso. PE 18mm x 20mm [m]",'GWP Baustoffe'!$F$152,AL33="Rohriso. PE  22mm x 20mm [m]",'GWP Baustoffe'!$F$153,AL33="Rohriso. PE  28mm x 20mm [m]",'GWP Baustoffe'!$F$154,AL33="Rohriso. PE  60mm x 20mm [m]",'GWP Baustoffe'!$F$155,AL33="Rohriso. PE  114mm x 20mm [m]",'GWP Baustoffe'!$F$156,AL33="Europalette [Stk]",'GWP Baustoffe'!$F$157,AL33="Pulverbeschichten [m²]",'GWP Baustoffe'!$F$172,AL33="Schrauben/Kleint. Satz [Stk]",'GWP Baustoffe'!$F$169,AL33="PVC Rohr [kg]",'GWP Baustoffe'!$F$63,AL33="Stroh/Heu [kg]",'GWP Baustoffe'!$F$60,AL33="fertige Innentür [Stk]",'GWP Baustoffe'!$F$158,AL33="Blähton [kg]",'GWP Baustoffe'!$F$176,AL33="Blähglas [kg]",'GWP Baustoffe'!$F$175,AL33="Perlit 0-3 [kg]",'GWP Baustoffe'!$F$177,AL33="Perlit 0-1 [kg]",'GWP Baustoffe'!$F$178,AL33="Kies 2/32 [kg]",'GWP Baustoffe'!$F$179,AL33="Bimskies [kg]",'GWP Baustoffe'!$F$180,AL33="Korkschrot [kg]",'GWP Baustoffe'!$F$181,AL33="Kalksteinsand tr. [kg]",'GWP Baustoffe'!$F$182,AL33="Sand 0/2 tr. [kg]",'GWP Baustoffe'!$F$183,AL33="Sand 0/2 feucht [kg]",'GWP Baustoffe'!$F$184,AL33="Lehm [m³]",'GWP Baustoffe'!$F$185,AL33="Torf [m³]",'GWP Baustoffe'!$F$186,AL33="Riggips 10mm [m²]",'GWP Baustoffe'!$F$188,AL33="Riggips 12,5mm [m²]",'GWP Baustoffe'!$F$189,AL33="Riggips 15mm [m²]",'GWP Baustoffe'!$F$190,AL33="Riggips 18mm [m²]",'GWP Baustoffe'!$F$191,AL33="Glasbaustein [m³]",'GWP Baustoffe'!$F$193,AL33="Promatec 15mm [m²]",'GWP Baustoffe'!$F$194,AL33="Steinwolle [m³]",'GWP Baustoffe'!$F$195)</f>
        <v>0</v>
      </c>
      <c r="AP33" s="161">
        <f>_xlfn.IFS(AL33="-",0,AL33="Papphülsen [kg]",'GWP Baustoffe'!$H$64,AL33="Acrylwanne [kg]",'GWP Baustoffe'!$H$89,AL33="Stahlwanne [m²]",'GWP Baustoffe'!$H$90,AL33="Künst. Zweig, 70cm mit Blatt [Stk]",'GWP Baustoffe'!$H$143,AL33="Styropor 5x50x100cm [Stk]",'GWP Baustoffe'!$H$144,AL33="Styropor 20x50x100cm [Stk]",'GWP Baustoffe'!$H$145,AL33="Styroppor 30x50x100cm [Stk]",'GWP Baustoffe'!$H$146,AL33="Styropdur 3x60x120cm [Stk]",'GWP Baustoffe'!$H$147,AL33="Styropdur 4x60x120cm [Stk]",'GWP Baustoffe'!$H$148,AL33="Styropdur 5x60x120cm [Stk]",'GWP Baustoffe'!$H$149,AL33="Styropdur 12x60x120cm [Stk]",'GWP Baustoffe'!$H$150,AL33="Rohriso. PE  12/15mm x 9mm [m]",'GWP Baustoffe'!$H$151,AL33="Rohriso. PE 18mm x 20mm [m]",'GWP Baustoffe'!$H$152,AL33="Rohriso. PE  22mm x 20mm [m]",'GWP Baustoffe'!$H$153,AL33="Rohriso. PE  28mm x 20mm [m]",'GWP Baustoffe'!$H$154,AL33="Rohriso. PE  60mm x 20mm [m]",'GWP Baustoffe'!$H$155,AL33="Rohriso. PE  114mm x 20mm [m]",'GWP Baustoffe'!$H$156,AL33="Europalette [Stk]",'GWP Baustoffe'!$H$157,AL33="Pulverbeschichten [m²]",'GWP Baustoffe'!$H$172,AL33="Schrauben/Kleint. Satz [Stk]",'GWP Baustoffe'!$H$169,AL33="PVC Rohr [kg]",'GWP Baustoffe'!$H$63,AL33="Stroh/Heu [kg]",'GWP Baustoffe'!$H$60,AL33="fertige Innentür [Stk]",'GWP Baustoffe'!$H$158,AL33="Blähton [kg]",'GWP Baustoffe'!$H$176,AL33="Blähglas [kg]",'GWP Baustoffe'!$H$175,AL33="Perlit 0-3 [kg]",'GWP Baustoffe'!$H$177,AL33="Perlit 0-1 [kg]",'GWP Baustoffe'!$H$178,AL33="Kies 2/32 [kg]",'GWP Baustoffe'!$H$179,AL33="Bimskies [kg]",'GWP Baustoffe'!$H$180,AL33="Korkschrot [kg]",'GWP Baustoffe'!$H$181,AL33="Kalksteinsand tr. [kg]",'GWP Baustoffe'!$H$182,AL33="Sand 0/2 tr. [kg]",'GWP Baustoffe'!$H$183,AL33="Sand 0/2 feucht [kg]",'GWP Baustoffe'!$H$184,AL33="Lehm [m³]",'GWP Baustoffe'!$H$185,AL33="Torf [m³]",'GWP Baustoffe'!$H$186,AL33="Riggips 10mm [m²]",'GWP Baustoffe'!$H$188,AL33="Riggips 12,5mm [m²]",'GWP Baustoffe'!$H$189,AL33="Riggips 15mm [m²]",'GWP Baustoffe'!$H$190,AL33="Riggips 18mm [m²]",'GWP Baustoffe'!$H$191,AL33="Glasbaustein [m³]",'GWP Baustoffe'!$H$193,AL33="Promatec 15mm [m²]",'GWP Baustoffe'!$H$194,AL33="Steinwolle [m³]",'GWP Baustoffe'!$H$195)</f>
        <v>0</v>
      </c>
      <c r="AQ33" s="131">
        <f t="shared" si="2"/>
        <v>0</v>
      </c>
      <c r="AR33" s="105"/>
      <c r="AS33" s="105"/>
      <c r="AT33" s="105"/>
      <c r="AU33" s="105"/>
      <c r="AV33" s="105"/>
      <c r="AW33" s="105"/>
    </row>
    <row r="34" spans="1:49" s="49" customFormat="1" ht="21" customHeight="1" x14ac:dyDescent="0.3">
      <c r="A34" s="112"/>
      <c r="B34" s="106" t="s">
        <v>24</v>
      </c>
      <c r="C34" s="114"/>
      <c r="D34" s="164">
        <v>90</v>
      </c>
      <c r="E34" s="161">
        <f>_xlfn.IFS(B34="-",0,B34="Profil",'GWP Baustoffe'!$F$7,B34="Blech",'GWP Baustoffe'!$F$8,B34="Edel Blech",'GWP Baustoffe'!$F$47,B34="verz. Blech",'GWP Baustoffe'!F$49)</f>
        <v>0</v>
      </c>
      <c r="F34" s="129">
        <f>_xlfn.IFS(B34="-",0,B34="Profil",'GWP Baustoffe'!$H$7,B34="Blech",'GWP Baustoffe'!$H$8,B34="Edel Blech",'GWP Baustoffe'!$H$47,B34="verz. Blech",'GWP Baustoffe'!$H$49)</f>
        <v>0</v>
      </c>
      <c r="G34" s="131">
        <f t="shared" si="3"/>
        <v>0</v>
      </c>
      <c r="H34" s="112"/>
      <c r="I34" s="106" t="s">
        <v>24</v>
      </c>
      <c r="J34" s="158"/>
      <c r="K34" s="164">
        <v>90</v>
      </c>
      <c r="L34" s="161">
        <f>_xlfn.IFS(I34="-",0,I34="Al Profil",'GWP Baustoffe'!$F$9,I34="Al Blech",'GWP Baustoffe'!$F$10,I34="Cu Blech",0)</f>
        <v>0</v>
      </c>
      <c r="M34" s="129">
        <f>_xlfn.IFS(I34="-",0,I34="Al Profil",'GWP Baustoffe'!$H$9,I34="Al Blech",'GWP Baustoffe'!$H$10,I34="Cu Blech",'GWP Baustoffe'!$H$48)</f>
        <v>0</v>
      </c>
      <c r="N34" s="131">
        <f t="shared" si="4"/>
        <v>0</v>
      </c>
      <c r="O34" s="112"/>
      <c r="P34" s="106" t="s">
        <v>24</v>
      </c>
      <c r="Q34" s="107"/>
      <c r="R34" s="106"/>
      <c r="S34" s="107"/>
      <c r="T34" s="114"/>
      <c r="U34" s="164">
        <v>10</v>
      </c>
      <c r="V34" s="162">
        <f>_xlfn.IFS(P34="-",0,P34="Latten",'GWP Baustoffe'!$F$13,P34="Latten zert.",'GWP Baustoffe'!$F$13,P34="KVH",'GWP Baustoffe'!$F$14,P34="Hobelware",'GWP Baustoffe'!$F$15,P34="Hobelware zert.",'GWP Baustoffe'!$F$15,P34="Sperrholz",'GWP Baustoffe'!$F$16,P34="Sperrholz zert.",'GWP Baustoffe'!$F$16,P34="Fi 3-Schicht",'GWP Baustoffe'!$F$17,P34="Fi 3-Schicht zert.",'GWP Baustoffe'!$F$17,P34="Gabun Tipla",'GWP Baustoffe'!$F$18,P34="MDF",'GWP Baustoffe'!$F$19,P34="MDF be.",'GWP Baustoffe'!$F$20,P34="HDF",'GWP Baustoffe'!$F$21,P34="Spanplatte",'GWP Baustoffe'!$F$22,P34="Spanplatte, be.",'GWP Baustoffe'!$F$23,P34="Laubschnittholz",'GWP Baustoffe'!$F$24,P34="OSB",'GWP Baustoffe'!$F$25,P34="Steico LVL",'GWP Baustoffe'!$F$26,P34="Gabun Sperr.",'GWP Baustoffe'!$F$27,P34="Birke Multi",'GWP Baustoffe'!$F$28,P34="Birke Multi zert.",'GWP Baustoffe'!$F$28,P34="HPL 0,8mm",'GWP Baustoffe'!$F$29*1250,P34="Polystyrol (XPS)",'GWP Baustoffe'!$F$87)</f>
        <v>0</v>
      </c>
      <c r="W34" s="129">
        <f>_xlfn.IFS(P34="-",0,P34="Latten",'GWP Baustoffe'!$H$13,P34="Latten zert.",'GWP Baustoffe'!$I$13,P34="KVH",'GWP Baustoffe'!$H$14,P34="Hobelware",'GWP Baustoffe'!$H$15,P34="Hobelware zert.",'GWP Baustoffe'!$I$15,P34="Sperrholz",'GWP Baustoffe'!$H$16,P34="Sperrholz zert.",'GWP Baustoffe'!$I$16,P34="Fi 3-Schicht",'GWP Baustoffe'!$H$17,P34="Fi 3-Schicht zert.",'GWP Baustoffe'!$I$17,P34="Gabun Tipla",'GWP Baustoffe'!$H$18,P34="MDF",'GWP Baustoffe'!$H$19,P34="MDF be.",'GWP Baustoffe'!$H$20,P34="HDF",'GWP Baustoffe'!$H$21,P34="Spanplatte",'GWP Baustoffe'!$H$22,P34="Spanplatte, be.",'GWP Baustoffe'!$H$23,P34="Laubschnittholz",'GWP Baustoffe'!$H$24,P34="OSB",'GWP Baustoffe'!$H$25,P34="Steico LVL",'GWP Baustoffe'!$H$26,P34="Gabun Sperr.",'GWP Baustoffe'!$H$27,P34="Birke Multi",'GWP Baustoffe'!$H$28,P34="Birke Multi zert.",'GWP Baustoffe'!$I$28,P34="HPL 0,8mm",'GWP Baustoffe'!$H$29*1250,P34="Polystyrol (XPS)",'GWP Baustoffe'!$H$87)</f>
        <v>0</v>
      </c>
      <c r="X34" s="131">
        <f t="shared" si="5"/>
        <v>0</v>
      </c>
      <c r="Y34" s="113"/>
      <c r="Z34" s="107" t="s">
        <v>24</v>
      </c>
      <c r="AA34" s="114"/>
      <c r="AB34" s="164">
        <v>0</v>
      </c>
      <c r="AC34" s="189">
        <f>_xlfn.IFS(Z34="-",0,Z34="Schaumstoff_5cm",'GWP Baustoffe'!$F$34*1.5,Z34="PE_Noppenfolie",'GWP Baustoffe'!$F$80,Z34="PE_Folie 100my",'GWP Baustoffe'!$F$78,Z34="PE_Folie 1mm",'GWP Baustoffe'!$F$79,Z34="Linoleum allg",'GWP Baustoffe'!$F$68,Z34="Linoleum Forbo",'GWP Baustoffe'!$F$69,Z34="PVC 2mm",'GWP Baustoffe'!$F$70,Z34="Teppich 1400g/m²",'GWP Baustoffe'!$F$71,Z34="Laminat",'GWP Baustoffe'!$F$72,Z34="Natursteinfliesen",'GWP Baustoffe'!$F$73,Z34="keramische Fliesen",'GWP Baustoffe'!$F$74,Z34="Filz 3mm (400g)",'GWP Baustoffe'!$F$75,Z34="Filz Fulda Rex 800g",'GWP Baustoffe'!$F$76,Z34="Hanfvlies 3mm",'GWP Baustoffe'!$F$82,Z34="Texil Sonnenschutz",'GWP Baustoffe'!$F$77,Z34="Kraftpapier 120g",'GWP Baustoffe'!$F$110,Z34="Papiertapete bedr. ",'GWP Baustoffe'!$F$111,Z34="Glasvlies Tapete",'GWP Baustoffe'!$F$112,Z34="Glasvlies_bedr.",'GWP Baustoffe'!$F$113,Z34="Tanztepp. 2mm",'GWP Baustoffe'!$F$70,Z34="Tanztepp. 1,7mm",'GWP Baustoffe'!$F$70/2*1.7,Z34="Tanztepp. 1,2mm",'GWP Baustoffe'!$F$70/2*1.2,Z34="Malervlies",'GWP Baustoffe'!$F$75*0.6,Z34="Bodent. 450g BW",'GWP Baustoffe'!$F$32*0.5,Z34="Tüll 50g BW",'GWP Baustoffe'!$F$32*0.05,Z34="Tüll 50g KF",'GWP Baustoffe'!$F$33*0.05,Z34="Tüll 100g BW",'GWP Baustoffe'!$F$32*0.1,Z34="Tüll 100g KF",'GWP Baustoffe'!$F$33*0.1,Z34="Schl. Ne. 75g BW",'GWP Baustoffe'!$F$32*0.075,Z34="Schl. Ne. 75g KF",'GWP Baustoffe'!$F$33*0.075,Z34="Nessel 300g BW",'GWP Baustoffe'!$F$32*0.3,Z34="Nessel 300g KF",'GWP Baustoffe'!$F$33*0.3,Z34="Shirting 220g BW",'GWP Baustoffe'!$F$32*0.22,Z34="Hori- Ne. 400g BW",'GWP Baustoffe'!$F$32*0.4,Z34="Mollton 300g BW",'GWP Baustoffe'!$F$32*0.3,Z34="Dekomoll. 165g BW",'GWP Baustoffe'!$F$32*0.165,Z34="Velour 350g BW",'GWP Baustoffe'!$F$32*0.35,Z34="Velour 450g BW",'GWP Baustoffe'!$F$32*0.45,Z34="Velour 600g BW",'GWP Baustoffe'!$F$32*0.6,Z34="Glasklarfolie 0,3mm",'GWP Baustoffe'!$F$70*0.15,Z34="Proj.Folie 0,35mm",'GWP Baustoffe'!$F$70*0.175,Z34="Tyvek 2506B",'GWP Baustoffe'!$F$67,Z34="Mollton 200g BW",'GWP Baustoffe'!$F59*0.2,Z34="Wooleserge 150 B1",'GWP Baustoffe'!$F$120*1,Z34="Forbo Eternal PVC",'GWP Baustoffe'!$F$73,Z34="Kunstrasen 2400g/m²",'GWP Baustoffe'!$F$81,Z34="Teppich 750g/m²",'GWP Baustoffe'!$F$71*0.53,Z34="Teppich 300g/m²",'GWP Baustoffe'!$F$71*0.214)</f>
        <v>0</v>
      </c>
      <c r="AD34" s="161">
        <f>_xlfn.IFS(Z34="-",0,Z34="Schaumstoff_5cm",'GWP Baustoffe'!$H$34*1.5,Z34="PE_Noppenfolie",'GWP Baustoffe'!$H$80,Z34="PE_Folie 100my",'GWP Baustoffe'!$H$78,Z34="PE_Folie 1mm",'GWP Baustoffe'!$H$79,Z34="Linoleum allg",'GWP Baustoffe'!$H$68,Z34="Linoleum Forbo",'GWP Baustoffe'!$H$69,Z34="PVC 2mm",'GWP Baustoffe'!$H$70,Z34="Teppich 1400g/m²",'GWP Baustoffe'!$H$71,Z34="Laminat",'GWP Baustoffe'!$H$72,Z34="Natursteinfliesen",'GWP Baustoffe'!$H$73,Z34="keramische Fliesen",'GWP Baustoffe'!$H$74,Z34="Filz 3mm (400g)",'GWP Baustoffe'!$H$75,Z34="Filz Fulda Rex 800g",'GWP Baustoffe'!$H$76,Z34="Jute",'GWP Baustoffe'!$H$81,Z34="Hanfvlies 3mm",'GWP Baustoffe'!$H$82,Z34="Texil Sonnenschutz",'GWP Baustoffe'!$H$77,Z34="Kraftpapier 120g",'GWP Baustoffe'!$H$110,Z34="Papiertapete bedr. ",'GWP Baustoffe'!$H$111,Z34="Glasvlies Tapete",'GWP Baustoffe'!$H$112,Z34="Glasvlies_bedr.",'GWP Baustoffe'!$H$113,Z34="Tanztepp. 2mm",'GWP Baustoffe'!$H$70,Z34="Tanztepp. 1,7mm",'GWP Baustoffe'!$H$70/2*1.7,Z34="Tanztepp. 1,2mm",'GWP Baustoffe'!$H$70/2*1.2,Z34="Malervlies",'GWP Baustoffe'!$H$75*0.6,Z34="Bodent. 450g BW",'GWP Baustoffe'!$G$32*0.45,Z34="Tüll 50g BW",'GWP Baustoffe'!$G$32*0.05,Z34="Tüll 50g KF",'GWP Baustoffe'!$G$33*0.05,Z34="Tüll 100g BW",'GWP Baustoffe'!$G$32*0.1,Z34="Tüll 100g KF",'GWP Baustoffe'!$G$33*0.1,Z34="Schl. Ne. 75g BW",'GWP Baustoffe'!$G$32*0.075,Z34="Schl. Ne. 75g KF",'GWP Baustoffe'!$G$33*0.075,Z34="Nessel 300g BW",'GWP Baustoffe'!$G$32*0.3,Z34="Nessel 300g KF",'GWP Baustoffe'!$G$33*0.3,Z34="Shirting 220g BW",'GWP Baustoffe'!$G$32*0.22,Z34="Hori- Ne. 400g BW",'GWP Baustoffe'!$G$32*0.4,Z34="Mollton 300g BW",'GWP Baustoffe'!$G$32*0.3,Z34="Dekomoll. 165g BW",'GWP Baustoffe'!$G$32*0.165,Z34="Velour 350g BW",'GWP Baustoffe'!$G$32*0.35,Z34="Velour 450g BW",'GWP Baustoffe'!$G$32*0.45,Z34="Velour 600g BW",'GWP Baustoffe'!$G$32*0.6,Z34="Glasklarfolie 0,3mm",'GWP Baustoffe'!$H$70*0.15,Z34="Proj.Folie 0,35mm",'GWP Baustoffe'!$H$70*0.175,Z34="Tyvek 2506B",'GWP Baustoffe'!$H$67,Z34="Mollton 200g BW",'GWP Baustoffe'!$G$32*0.2,Z34="Wooleserge 150 B1",'GWP Baustoffe'!$H$120*1,Z34="Forbo Eternal PVC",'GWP Baustoffe'!$H$73,Z34="Kunstrasen 2400g/m²",'GWP Baustoffe'!$H$81,Z34="Teppich 750g/m²",'GWP Baustoffe'!$H$71*0.53,Z34="Teppich 300g/m²",'GWP Baustoffe'!$H$71*0.214)</f>
        <v>0</v>
      </c>
      <c r="AE34" s="131">
        <f t="shared" si="0"/>
        <v>0</v>
      </c>
      <c r="AF34" s="112"/>
      <c r="AG34" s="106" t="s">
        <v>24</v>
      </c>
      <c r="AH34" s="106"/>
      <c r="AI34" s="132">
        <f>_xlfn.IFS(AG34="-",0,AG34="Fassadenfarbe [l]",'GWP Baustoffe'!$H$36,AG34="Disp. Innen [l]",'GWP Baustoffe'!$H$37,AG34="Lacke, H²O [l]",'GWP Baustoffe'!$H$41,AG34="Lacke, löse. [l]",'GWP Baustoffe'!$H$38,AG34="Metalllack, löse. [l]",'GWP Baustoffe'!$H$43,AG34="Parkettlack H²O [l]",'GWP Baustoffe'!$H$43,AG34="Henso Brands. [kg]",'GWP Baustoffe'!$H$39,AG34="Kleber [kg]",'GWP Baustoffe'!$H$40,AG34="PE Schaum [kg]",'GWP Baustoffe'!$G$54,AG34="Gewebefüller [kg]",'GWP Baustoffe'!$H$56,AG34="Silicon [kg]",'GWP Baustoffe'!$H$45,AG34="Kalkfarbe [kg]",'GWP Baustoffe'!$H$44,AG34="GFK",'GWP Baustoffe'!$H$55,AG34="Gipsputz [kg]",'GWP Baustoffe'!$H$57,AG34="Acylfarbe [l]",'GWP Baustoffe'!$H$58,AG34="GFK [kg]",'GWP Baustoffe'!$H$53)</f>
        <v>0</v>
      </c>
      <c r="AJ34" s="133">
        <f t="shared" si="6"/>
        <v>0</v>
      </c>
      <c r="AK34" s="112"/>
      <c r="AL34" s="107" t="s">
        <v>24</v>
      </c>
      <c r="AM34" s="114"/>
      <c r="AN34" s="164">
        <v>0</v>
      </c>
      <c r="AO34" s="176">
        <f>_xlfn.IFS(AL34="-",0,AL34="Papphülsen [kg]",'GWP Baustoffe'!$F$64,AL34="Acrylwanne [kg]",'GWP Baustoffe'!$F$89,AL34="Stahlwanne [m²]",'GWP Baustoffe'!$F$90,AL34="Künst. Zweig, 70cm mit Blatt [Stk]",'GWP Baustoffe'!$F$143,AL34="Styropor 5x50x100cm [Stk]",'GWP Baustoffe'!$F$144,AL34="Styropor 20x50x100cm [Stk]",'GWP Baustoffe'!$F$145,AL34="Styroppor 30x50x100cm [Stk]",'GWP Baustoffe'!$F$146,AL34="Styropdur 3x60x120cm [Stk]",'GWP Baustoffe'!$F$147,AL34="Styropdur 4x60x120cm [Stk]",'GWP Baustoffe'!$F$148,AL34="Styropdur 5x60x120cm [Stk]",'GWP Baustoffe'!$F$149,AL34="Styropdur 12x60x120cm [Stk]",'GWP Baustoffe'!$F$150,AL34="Rohriso. PE  12/15mm x 9mm [m]",'GWP Baustoffe'!$F$151,AL34="Rohriso. PE 18mm x 20mm [m]",'GWP Baustoffe'!$F$152,AL34="Rohriso. PE  22mm x 20mm [m]",'GWP Baustoffe'!$F$153,AL34="Rohriso. PE  28mm x 20mm [m]",'GWP Baustoffe'!$F$154,AL34="Rohriso. PE  60mm x 20mm [m]",'GWP Baustoffe'!$F$155,AL34="Rohriso. PE  114mm x 20mm [m]",'GWP Baustoffe'!$F$156,AL34="Europalette [Stk]",'GWP Baustoffe'!$F$157,AL34="Pulverbeschichten [m²]",'GWP Baustoffe'!$F$172,AL34="Schrauben/Kleint. Satz [Stk]",'GWP Baustoffe'!$F$169,AL34="PVC Rohr [kg]",'GWP Baustoffe'!$F$63,AL34="Stroh/Heu [kg]",'GWP Baustoffe'!$F$60,AL34="fertige Innentür [Stk]",'GWP Baustoffe'!$F$158,AL34="Blähton [kg]",'GWP Baustoffe'!$F$176,AL34="Blähglas [kg]",'GWP Baustoffe'!$F$175,AL34="Perlit 0-3 [kg]",'GWP Baustoffe'!$F$177,AL34="Perlit 0-1 [kg]",'GWP Baustoffe'!$F$178,AL34="Kies 2/32 [kg]",'GWP Baustoffe'!$F$179,AL34="Bimskies [kg]",'GWP Baustoffe'!$F$180,AL34="Korkschrot [kg]",'GWP Baustoffe'!$F$181,AL34="Kalksteinsand tr. [kg]",'GWP Baustoffe'!$F$182,AL34="Sand 0/2 tr. [kg]",'GWP Baustoffe'!$F$183,AL34="Sand 0/2 feucht [kg]",'GWP Baustoffe'!$F$184,AL34="Lehm [m³]",'GWP Baustoffe'!$F$185,AL34="Torf [m³]",'GWP Baustoffe'!$F$186,AL34="Riggips 10mm [m²]",'GWP Baustoffe'!$F$188,AL34="Riggips 12,5mm [m²]",'GWP Baustoffe'!$F$189,AL34="Riggips 15mm [m²]",'GWP Baustoffe'!$F$190,AL34="Riggips 18mm [m²]",'GWP Baustoffe'!$F$191,AL34="Glasbaustein [m³]",'GWP Baustoffe'!$F$193,AL34="Promatec 15mm [m²]",'GWP Baustoffe'!$F$194,AL34="Steinwolle [m³]",'GWP Baustoffe'!$F$195)</f>
        <v>0</v>
      </c>
      <c r="AP34" s="161">
        <f>_xlfn.IFS(AL34="-",0,AL34="Papphülsen [kg]",'GWP Baustoffe'!$H$64,AL34="Acrylwanne [kg]",'GWP Baustoffe'!$H$89,AL34="Stahlwanne [m²]",'GWP Baustoffe'!$H$90,AL34="Künst. Zweig, 70cm mit Blatt [Stk]",'GWP Baustoffe'!$H$143,AL34="Styropor 5x50x100cm [Stk]",'GWP Baustoffe'!$H$144,AL34="Styropor 20x50x100cm [Stk]",'GWP Baustoffe'!$H$145,AL34="Styroppor 30x50x100cm [Stk]",'GWP Baustoffe'!$H$146,AL34="Styropdur 3x60x120cm [Stk]",'GWP Baustoffe'!$H$147,AL34="Styropdur 4x60x120cm [Stk]",'GWP Baustoffe'!$H$148,AL34="Styropdur 5x60x120cm [Stk]",'GWP Baustoffe'!$H$149,AL34="Styropdur 12x60x120cm [Stk]",'GWP Baustoffe'!$H$150,AL34="Rohriso. PE  12/15mm x 9mm [m]",'GWP Baustoffe'!$H$151,AL34="Rohriso. PE 18mm x 20mm [m]",'GWP Baustoffe'!$H$152,AL34="Rohriso. PE  22mm x 20mm [m]",'GWP Baustoffe'!$H$153,AL34="Rohriso. PE  28mm x 20mm [m]",'GWP Baustoffe'!$H$154,AL34="Rohriso. PE  60mm x 20mm [m]",'GWP Baustoffe'!$H$155,AL34="Rohriso. PE  114mm x 20mm [m]",'GWP Baustoffe'!$H$156,AL34="Europalette [Stk]",'GWP Baustoffe'!$H$157,AL34="Pulverbeschichten [m²]",'GWP Baustoffe'!$H$172,AL34="Schrauben/Kleint. Satz [Stk]",'GWP Baustoffe'!$H$169,AL34="PVC Rohr [kg]",'GWP Baustoffe'!$H$63,AL34="Stroh/Heu [kg]",'GWP Baustoffe'!$H$60,AL34="fertige Innentür [Stk]",'GWP Baustoffe'!$H$158,AL34="Blähton [kg]",'GWP Baustoffe'!$H$176,AL34="Blähglas [kg]",'GWP Baustoffe'!$H$175,AL34="Perlit 0-3 [kg]",'GWP Baustoffe'!$H$177,AL34="Perlit 0-1 [kg]",'GWP Baustoffe'!$H$178,AL34="Kies 2/32 [kg]",'GWP Baustoffe'!$H$179,AL34="Bimskies [kg]",'GWP Baustoffe'!$H$180,AL34="Korkschrot [kg]",'GWP Baustoffe'!$H$181,AL34="Kalksteinsand tr. [kg]",'GWP Baustoffe'!$H$182,AL34="Sand 0/2 tr. [kg]",'GWP Baustoffe'!$H$183,AL34="Sand 0/2 feucht [kg]",'GWP Baustoffe'!$H$184,AL34="Lehm [m³]",'GWP Baustoffe'!$H$185,AL34="Torf [m³]",'GWP Baustoffe'!$H$186,AL34="Riggips 10mm [m²]",'GWP Baustoffe'!$H$188,AL34="Riggips 12,5mm [m²]",'GWP Baustoffe'!$H$189,AL34="Riggips 15mm [m²]",'GWP Baustoffe'!$H$190,AL34="Riggips 18mm [m²]",'GWP Baustoffe'!$H$191,AL34="Glasbaustein [m³]",'GWP Baustoffe'!$H$193,AL34="Promatec 15mm [m²]",'GWP Baustoffe'!$H$194,AL34="Steinwolle [m³]",'GWP Baustoffe'!$H$195)</f>
        <v>0</v>
      </c>
      <c r="AQ34" s="131">
        <f t="shared" si="2"/>
        <v>0</v>
      </c>
      <c r="AR34" s="105"/>
      <c r="AS34" s="105"/>
      <c r="AT34" s="105"/>
      <c r="AU34" s="105"/>
      <c r="AV34" s="105"/>
      <c r="AW34" s="105"/>
    </row>
    <row r="35" spans="1:49" s="49" customFormat="1" ht="21" customHeight="1" x14ac:dyDescent="0.3">
      <c r="A35" s="112"/>
      <c r="B35" s="106" t="s">
        <v>24</v>
      </c>
      <c r="C35" s="114"/>
      <c r="D35" s="164">
        <v>90</v>
      </c>
      <c r="E35" s="161">
        <f>_xlfn.IFS(B35="-",0,B35="Profil",'GWP Baustoffe'!$F$7,B35="Blech",'GWP Baustoffe'!$F$8,B35="Edel Blech",'GWP Baustoffe'!$F$47,B35="verz. Blech",'GWP Baustoffe'!F$49)</f>
        <v>0</v>
      </c>
      <c r="F35" s="129">
        <f>_xlfn.IFS(B35="-",0,B35="Profil",'GWP Baustoffe'!$H$7,B35="Blech",'GWP Baustoffe'!$H$8,B35="Edel Blech",'GWP Baustoffe'!$H$47,B35="verz. Blech",'GWP Baustoffe'!$H$49)</f>
        <v>0</v>
      </c>
      <c r="G35" s="131">
        <f t="shared" si="3"/>
        <v>0</v>
      </c>
      <c r="H35" s="112"/>
      <c r="I35" s="106" t="s">
        <v>24</v>
      </c>
      <c r="J35" s="158"/>
      <c r="K35" s="164">
        <v>90</v>
      </c>
      <c r="L35" s="161">
        <f>_xlfn.IFS(I35="-",0,I35="Al Profil",'GWP Baustoffe'!$F$9,I35="Al Blech",'GWP Baustoffe'!$F$10,I35="Cu Blech",0)</f>
        <v>0</v>
      </c>
      <c r="M35" s="129">
        <f>_xlfn.IFS(I35="-",0,I35="Al Profil",'GWP Baustoffe'!$H$9,I35="Al Blech",'GWP Baustoffe'!$H$10,I35="Cu Blech",'GWP Baustoffe'!$H$48)</f>
        <v>0</v>
      </c>
      <c r="N35" s="131">
        <f t="shared" si="4"/>
        <v>0</v>
      </c>
      <c r="O35" s="112"/>
      <c r="P35" s="106" t="s">
        <v>24</v>
      </c>
      <c r="Q35" s="107"/>
      <c r="R35" s="106"/>
      <c r="S35" s="107"/>
      <c r="T35" s="114"/>
      <c r="U35" s="164">
        <v>10</v>
      </c>
      <c r="V35" s="162">
        <f>_xlfn.IFS(P35="-",0,P35="Latten",'GWP Baustoffe'!$F$13,P35="Latten zert.",'GWP Baustoffe'!$F$13,P35="KVH",'GWP Baustoffe'!$F$14,P35="Hobelware",'GWP Baustoffe'!$F$15,P35="Hobelware zert.",'GWP Baustoffe'!$F$15,P35="Sperrholz",'GWP Baustoffe'!$F$16,P35="Sperrholz zert.",'GWP Baustoffe'!$F$16,P35="Fi 3-Schicht",'GWP Baustoffe'!$F$17,P35="Fi 3-Schicht zert.",'GWP Baustoffe'!$F$17,P35="Gabun Tipla",'GWP Baustoffe'!$F$18,P35="MDF",'GWP Baustoffe'!$F$19,P35="MDF be.",'GWP Baustoffe'!$F$20,P35="HDF",'GWP Baustoffe'!$F$21,P35="Spanplatte",'GWP Baustoffe'!$F$22,P35="Spanplatte, be.",'GWP Baustoffe'!$F$23,P35="Laubschnittholz",'GWP Baustoffe'!$F$24,P35="OSB",'GWP Baustoffe'!$F$25,P35="Steico LVL",'GWP Baustoffe'!$F$26,P35="Gabun Sperr.",'GWP Baustoffe'!$F$27,P35="Birke Multi",'GWP Baustoffe'!$F$28,P35="Birke Multi zert.",'GWP Baustoffe'!$F$28,P35="HPL 0,8mm",'GWP Baustoffe'!$F$29*1250,P35="Polystyrol (XPS)",'GWP Baustoffe'!$F$87)</f>
        <v>0</v>
      </c>
      <c r="W35" s="129">
        <f>_xlfn.IFS(P35="-",0,P35="Latten",'GWP Baustoffe'!$H$13,P35="Latten zert.",'GWP Baustoffe'!$I$13,P35="KVH",'GWP Baustoffe'!$H$14,P35="Hobelware",'GWP Baustoffe'!$H$15,P35="Hobelware zert.",'GWP Baustoffe'!$I$15,P35="Sperrholz",'GWP Baustoffe'!$H$16,P35="Sperrholz zert.",'GWP Baustoffe'!$I$16,P35="Fi 3-Schicht",'GWP Baustoffe'!$H$17,P35="Fi 3-Schicht zert.",'GWP Baustoffe'!$I$17,P35="Gabun Tipla",'GWP Baustoffe'!$H$18,P35="MDF",'GWP Baustoffe'!$H$19,P35="MDF be.",'GWP Baustoffe'!$H$20,P35="HDF",'GWP Baustoffe'!$H$21,P35="Spanplatte",'GWP Baustoffe'!$H$22,P35="Spanplatte, be.",'GWP Baustoffe'!$H$23,P35="Laubschnittholz",'GWP Baustoffe'!$H$24,P35="OSB",'GWP Baustoffe'!$H$25,P35="Steico LVL",'GWP Baustoffe'!$H$26,P35="Gabun Sperr.",'GWP Baustoffe'!$H$27,P35="Birke Multi",'GWP Baustoffe'!$H$28,P35="Birke Multi zert.",'GWP Baustoffe'!$I$28,P35="HPL 0,8mm",'GWP Baustoffe'!$H$29*1250,P35="Polystyrol (XPS)",'GWP Baustoffe'!$H$87)</f>
        <v>0</v>
      </c>
      <c r="X35" s="131">
        <f t="shared" si="5"/>
        <v>0</v>
      </c>
      <c r="Y35" s="113"/>
      <c r="Z35" s="107" t="s">
        <v>24</v>
      </c>
      <c r="AA35" s="114"/>
      <c r="AB35" s="164">
        <v>0</v>
      </c>
      <c r="AC35" s="189">
        <f>_xlfn.IFS(Z35="-",0,Z35="Schaumstoff_5cm",'GWP Baustoffe'!$F$34*1.5,Z35="PE_Noppenfolie",'GWP Baustoffe'!$F$80,Z35="PE_Folie 100my",'GWP Baustoffe'!$F$78,Z35="PE_Folie 1mm",'GWP Baustoffe'!$F$79,Z35="Linoleum allg",'GWP Baustoffe'!$F$68,Z35="Linoleum Forbo",'GWP Baustoffe'!$F$69,Z35="PVC 2mm",'GWP Baustoffe'!$F$70,Z35="Teppich 1400g/m²",'GWP Baustoffe'!$F$71,Z35="Laminat",'GWP Baustoffe'!$F$72,Z35="Natursteinfliesen",'GWP Baustoffe'!$F$73,Z35="keramische Fliesen",'GWP Baustoffe'!$F$74,Z35="Filz 3mm (400g)",'GWP Baustoffe'!$F$75,Z35="Filz Fulda Rex 800g",'GWP Baustoffe'!$F$76,Z35="Hanfvlies 3mm",'GWP Baustoffe'!$F$82,Z35="Texil Sonnenschutz",'GWP Baustoffe'!$F$77,Z35="Kraftpapier 120g",'GWP Baustoffe'!$F$110,Z35="Papiertapete bedr. ",'GWP Baustoffe'!$F$111,Z35="Glasvlies Tapete",'GWP Baustoffe'!$F$112,Z35="Glasvlies_bedr.",'GWP Baustoffe'!$F$113,Z35="Tanztepp. 2mm",'GWP Baustoffe'!$F$70,Z35="Tanztepp. 1,7mm",'GWP Baustoffe'!$F$70/2*1.7,Z35="Tanztepp. 1,2mm",'GWP Baustoffe'!$F$70/2*1.2,Z35="Malervlies",'GWP Baustoffe'!$F$75*0.6,Z35="Bodent. 450g BW",'GWP Baustoffe'!$F$32*0.5,Z35="Tüll 50g BW",'GWP Baustoffe'!$F$32*0.05,Z35="Tüll 50g KF",'GWP Baustoffe'!$F$33*0.05,Z35="Tüll 100g BW",'GWP Baustoffe'!$F$32*0.1,Z35="Tüll 100g KF",'GWP Baustoffe'!$F$33*0.1,Z35="Schl. Ne. 75g BW",'GWP Baustoffe'!$F$32*0.075,Z35="Schl. Ne. 75g KF",'GWP Baustoffe'!$F$33*0.075,Z35="Nessel 300g BW",'GWP Baustoffe'!$F$32*0.3,Z35="Nessel 300g KF",'GWP Baustoffe'!$F$33*0.3,Z35="Shirting 220g BW",'GWP Baustoffe'!$F$32*0.22,Z35="Hori- Ne. 400g BW",'GWP Baustoffe'!$F$32*0.4,Z35="Mollton 300g BW",'GWP Baustoffe'!$F$32*0.3,Z35="Dekomoll. 165g BW",'GWP Baustoffe'!$F$32*0.165,Z35="Velour 350g BW",'GWP Baustoffe'!$F$32*0.35,Z35="Velour 450g BW",'GWP Baustoffe'!$F$32*0.45,Z35="Velour 600g BW",'GWP Baustoffe'!$F$32*0.6,Z35="Glasklarfolie 0,3mm",'GWP Baustoffe'!$F$70*0.15,Z35="Proj.Folie 0,35mm",'GWP Baustoffe'!$F$70*0.175,Z35="Tyvek 2506B",'GWP Baustoffe'!$F$67,Z35="Mollton 200g BW",'GWP Baustoffe'!$F60*0.2,Z35="Wooleserge 150 B1",'GWP Baustoffe'!$F$120*1,Z35="Forbo Eternal PVC",'GWP Baustoffe'!$F$73,Z35="Kunstrasen 2400g/m²",'GWP Baustoffe'!$F$81,Z35="Teppich 750g/m²",'GWP Baustoffe'!$F$71*0.53,Z35="Teppich 300g/m²",'GWP Baustoffe'!$F$71*0.214)</f>
        <v>0</v>
      </c>
      <c r="AD35" s="161">
        <f>_xlfn.IFS(Z35="-",0,Z35="Schaumstoff_5cm",'GWP Baustoffe'!$H$34*1.5,Z35="PE_Noppenfolie",'GWP Baustoffe'!$H$80,Z35="PE_Folie 100my",'GWP Baustoffe'!$H$78,Z35="PE_Folie 1mm",'GWP Baustoffe'!$H$79,Z35="Linoleum allg",'GWP Baustoffe'!$H$68,Z35="Linoleum Forbo",'GWP Baustoffe'!$H$69,Z35="PVC 2mm",'GWP Baustoffe'!$H$70,Z35="Teppich 1400g/m²",'GWP Baustoffe'!$H$71,Z35="Laminat",'GWP Baustoffe'!$H$72,Z35="Natursteinfliesen",'GWP Baustoffe'!$H$73,Z35="keramische Fliesen",'GWP Baustoffe'!$H$74,Z35="Filz 3mm (400g)",'GWP Baustoffe'!$H$75,Z35="Filz Fulda Rex 800g",'GWP Baustoffe'!$H$76,Z35="Jute",'GWP Baustoffe'!$H$81,Z35="Hanfvlies 3mm",'GWP Baustoffe'!$H$82,Z35="Texil Sonnenschutz",'GWP Baustoffe'!$H$77,Z35="Kraftpapier 120g",'GWP Baustoffe'!$H$110,Z35="Papiertapete bedr. ",'GWP Baustoffe'!$H$111,Z35="Glasvlies Tapete",'GWP Baustoffe'!$H$112,Z35="Glasvlies_bedr.",'GWP Baustoffe'!$H$113,Z35="Tanztepp. 2mm",'GWP Baustoffe'!$H$70,Z35="Tanztepp. 1,7mm",'GWP Baustoffe'!$H$70/2*1.7,Z35="Tanztepp. 1,2mm",'GWP Baustoffe'!$H$70/2*1.2,Z35="Malervlies",'GWP Baustoffe'!$H$75*0.6,Z35="Bodent. 450g BW",'GWP Baustoffe'!$G$32*0.45,Z35="Tüll 50g BW",'GWP Baustoffe'!$G$32*0.05,Z35="Tüll 50g KF",'GWP Baustoffe'!$G$33*0.05,Z35="Tüll 100g BW",'GWP Baustoffe'!$G$32*0.1,Z35="Tüll 100g KF",'GWP Baustoffe'!$G$33*0.1,Z35="Schl. Ne. 75g BW",'GWP Baustoffe'!$G$32*0.075,Z35="Schl. Ne. 75g KF",'GWP Baustoffe'!$G$33*0.075,Z35="Nessel 300g BW",'GWP Baustoffe'!$G$32*0.3,Z35="Nessel 300g KF",'GWP Baustoffe'!$G$33*0.3,Z35="Shirting 220g BW",'GWP Baustoffe'!$G$32*0.22,Z35="Hori- Ne. 400g BW",'GWP Baustoffe'!$G$32*0.4,Z35="Mollton 300g BW",'GWP Baustoffe'!$G$32*0.3,Z35="Dekomoll. 165g BW",'GWP Baustoffe'!$G$32*0.165,Z35="Velour 350g BW",'GWP Baustoffe'!$G$32*0.35,Z35="Velour 450g BW",'GWP Baustoffe'!$G$32*0.45,Z35="Velour 600g BW",'GWP Baustoffe'!$G$32*0.6,Z35="Glasklarfolie 0,3mm",'GWP Baustoffe'!$H$70*0.15,Z35="Proj.Folie 0,35mm",'GWP Baustoffe'!$H$70*0.175,Z35="Tyvek 2506B",'GWP Baustoffe'!$H$67,Z35="Mollton 200g BW",'GWP Baustoffe'!$G$32*0.2,Z35="Wooleserge 150 B1",'GWP Baustoffe'!$H$120*1,Z35="Forbo Eternal PVC",'GWP Baustoffe'!$H$73,Z35="Kunstrasen 2400g/m²",'GWP Baustoffe'!$H$81,Z35="Teppich 750g/m²",'GWP Baustoffe'!$H$71*0.53,Z35="Teppich 300g/m²",'GWP Baustoffe'!$H$71*0.214)</f>
        <v>0</v>
      </c>
      <c r="AE35" s="131">
        <f t="shared" si="0"/>
        <v>0</v>
      </c>
      <c r="AF35" s="112"/>
      <c r="AG35" s="106" t="s">
        <v>24</v>
      </c>
      <c r="AH35" s="106"/>
      <c r="AI35" s="132">
        <f>_xlfn.IFS(AG35="-",0,AG35="Fassadenfarbe [l]",'GWP Baustoffe'!$H$36,AG35="Disp. Innen [l]",'GWP Baustoffe'!$H$37,AG35="Lacke, H²O [l]",'GWP Baustoffe'!$H$41,AG35="Lacke, löse. [l]",'GWP Baustoffe'!$H$38,AG35="Metalllack, löse. [l]",'GWP Baustoffe'!$H$43,AG35="Parkettlack H²O [l]",'GWP Baustoffe'!$H$43,AG35="Henso Brands. [kg]",'GWP Baustoffe'!$H$39,AG35="Kleber [kg]",'GWP Baustoffe'!$H$40,AG35="PE Schaum [kg]",'GWP Baustoffe'!$G$54,AG35="Gewebefüller [kg]",'GWP Baustoffe'!$H$56,AG35="Silicon [kg]",'GWP Baustoffe'!$H$45,AG35="Kalkfarbe [kg]",'GWP Baustoffe'!$H$44,AG35="GFK",'GWP Baustoffe'!$H$55,AG35="Gipsputz [kg]",'GWP Baustoffe'!$H$57,AG35="Acylfarbe [l]",'GWP Baustoffe'!$H$58,AG35="GFK [kg]",'GWP Baustoffe'!$H$53)</f>
        <v>0</v>
      </c>
      <c r="AJ35" s="133">
        <f t="shared" si="6"/>
        <v>0</v>
      </c>
      <c r="AK35" s="112"/>
      <c r="AL35" s="107" t="s">
        <v>24</v>
      </c>
      <c r="AM35" s="114"/>
      <c r="AN35" s="164">
        <v>0</v>
      </c>
      <c r="AO35" s="176">
        <f>_xlfn.IFS(AL35="-",0,AL35="Papphülsen [kg]",'GWP Baustoffe'!$F$64,AL35="Acrylwanne [kg]",'GWP Baustoffe'!$F$89,AL35="Stahlwanne [m²]",'GWP Baustoffe'!$F$90,AL35="Künst. Zweig, 70cm mit Blatt [Stk]",'GWP Baustoffe'!$F$143,AL35="Styropor 5x50x100cm [Stk]",'GWP Baustoffe'!$F$144,AL35="Styropor 20x50x100cm [Stk]",'GWP Baustoffe'!$F$145,AL35="Styroppor 30x50x100cm [Stk]",'GWP Baustoffe'!$F$146,AL35="Styropdur 3x60x120cm [Stk]",'GWP Baustoffe'!$F$147,AL35="Styropdur 4x60x120cm [Stk]",'GWP Baustoffe'!$F$148,AL35="Styropdur 5x60x120cm [Stk]",'GWP Baustoffe'!$F$149,AL35="Styropdur 12x60x120cm [Stk]",'GWP Baustoffe'!$F$150,AL35="Rohriso. PE  12/15mm x 9mm [m]",'GWP Baustoffe'!$F$151,AL35="Rohriso. PE 18mm x 20mm [m]",'GWP Baustoffe'!$F$152,AL35="Rohriso. PE  22mm x 20mm [m]",'GWP Baustoffe'!$F$153,AL35="Rohriso. PE  28mm x 20mm [m]",'GWP Baustoffe'!$F$154,AL35="Rohriso. PE  60mm x 20mm [m]",'GWP Baustoffe'!$F$155,AL35="Rohriso. PE  114mm x 20mm [m]",'GWP Baustoffe'!$F$156,AL35="Europalette [Stk]",'GWP Baustoffe'!$F$157,AL35="Pulverbeschichten [m²]",'GWP Baustoffe'!$F$172,AL35="Schrauben/Kleint. Satz [Stk]",'GWP Baustoffe'!$F$169,AL35="PVC Rohr [kg]",'GWP Baustoffe'!$F$63,AL35="Stroh/Heu [kg]",'GWP Baustoffe'!$F$60,AL35="fertige Innentür [Stk]",'GWP Baustoffe'!$F$158,AL35="Blähton [kg]",'GWP Baustoffe'!$F$176,AL35="Blähglas [kg]",'GWP Baustoffe'!$F$175,AL35="Perlit 0-3 [kg]",'GWP Baustoffe'!$F$177,AL35="Perlit 0-1 [kg]",'GWP Baustoffe'!$F$178,AL35="Kies 2/32 [kg]",'GWP Baustoffe'!$F$179,AL35="Bimskies [kg]",'GWP Baustoffe'!$F$180,AL35="Korkschrot [kg]",'GWP Baustoffe'!$F$181,AL35="Kalksteinsand tr. [kg]",'GWP Baustoffe'!$F$182,AL35="Sand 0/2 tr. [kg]",'GWP Baustoffe'!$F$183,AL35="Sand 0/2 feucht [kg]",'GWP Baustoffe'!$F$184,AL35="Lehm [m³]",'GWP Baustoffe'!$F$185,AL35="Torf [m³]",'GWP Baustoffe'!$F$186,AL35="Riggips 10mm [m²]",'GWP Baustoffe'!$F$188,AL35="Riggips 12,5mm [m²]",'GWP Baustoffe'!$F$189,AL35="Riggips 15mm [m²]",'GWP Baustoffe'!$F$190,AL35="Riggips 18mm [m²]",'GWP Baustoffe'!$F$191,AL35="Glasbaustein [m³]",'GWP Baustoffe'!$F$193,AL35="Promatec 15mm [m²]",'GWP Baustoffe'!$F$194,AL35="Steinwolle [m³]",'GWP Baustoffe'!$F$195)</f>
        <v>0</v>
      </c>
      <c r="AP35" s="161">
        <f>_xlfn.IFS(AL35="-",0,AL35="Papphülsen [kg]",'GWP Baustoffe'!$H$64,AL35="Acrylwanne [kg]",'GWP Baustoffe'!$H$89,AL35="Stahlwanne [m²]",'GWP Baustoffe'!$H$90,AL35="Künst. Zweig, 70cm mit Blatt [Stk]",'GWP Baustoffe'!$H$143,AL35="Styropor 5x50x100cm [Stk]",'GWP Baustoffe'!$H$144,AL35="Styropor 20x50x100cm [Stk]",'GWP Baustoffe'!$H$145,AL35="Styroppor 30x50x100cm [Stk]",'GWP Baustoffe'!$H$146,AL35="Styropdur 3x60x120cm [Stk]",'GWP Baustoffe'!$H$147,AL35="Styropdur 4x60x120cm [Stk]",'GWP Baustoffe'!$H$148,AL35="Styropdur 5x60x120cm [Stk]",'GWP Baustoffe'!$H$149,AL35="Styropdur 12x60x120cm [Stk]",'GWP Baustoffe'!$H$150,AL35="Rohriso. PE  12/15mm x 9mm [m]",'GWP Baustoffe'!$H$151,AL35="Rohriso. PE 18mm x 20mm [m]",'GWP Baustoffe'!$H$152,AL35="Rohriso. PE  22mm x 20mm [m]",'GWP Baustoffe'!$H$153,AL35="Rohriso. PE  28mm x 20mm [m]",'GWP Baustoffe'!$H$154,AL35="Rohriso. PE  60mm x 20mm [m]",'GWP Baustoffe'!$H$155,AL35="Rohriso. PE  114mm x 20mm [m]",'GWP Baustoffe'!$H$156,AL35="Europalette [Stk]",'GWP Baustoffe'!$H$157,AL35="Pulverbeschichten [m²]",'GWP Baustoffe'!$H$172,AL35="Schrauben/Kleint. Satz [Stk]",'GWP Baustoffe'!$H$169,AL35="PVC Rohr [kg]",'GWP Baustoffe'!$H$63,AL35="Stroh/Heu [kg]",'GWP Baustoffe'!$H$60,AL35="fertige Innentür [Stk]",'GWP Baustoffe'!$H$158,AL35="Blähton [kg]",'GWP Baustoffe'!$H$176,AL35="Blähglas [kg]",'GWP Baustoffe'!$H$175,AL35="Perlit 0-3 [kg]",'GWP Baustoffe'!$H$177,AL35="Perlit 0-1 [kg]",'GWP Baustoffe'!$H$178,AL35="Kies 2/32 [kg]",'GWP Baustoffe'!$H$179,AL35="Bimskies [kg]",'GWP Baustoffe'!$H$180,AL35="Korkschrot [kg]",'GWP Baustoffe'!$H$181,AL35="Kalksteinsand tr. [kg]",'GWP Baustoffe'!$H$182,AL35="Sand 0/2 tr. [kg]",'GWP Baustoffe'!$H$183,AL35="Sand 0/2 feucht [kg]",'GWP Baustoffe'!$H$184,AL35="Lehm [m³]",'GWP Baustoffe'!$H$185,AL35="Torf [m³]",'GWP Baustoffe'!$H$186,AL35="Riggips 10mm [m²]",'GWP Baustoffe'!$H$188,AL35="Riggips 12,5mm [m²]",'GWP Baustoffe'!$H$189,AL35="Riggips 15mm [m²]",'GWP Baustoffe'!$H$190,AL35="Riggips 18mm [m²]",'GWP Baustoffe'!$H$191,AL35="Glasbaustein [m³]",'GWP Baustoffe'!$H$193,AL35="Promatec 15mm [m²]",'GWP Baustoffe'!$H$194,AL35="Steinwolle [m³]",'GWP Baustoffe'!$H$195)</f>
        <v>0</v>
      </c>
      <c r="AQ35" s="131">
        <f t="shared" si="2"/>
        <v>0</v>
      </c>
      <c r="AR35" s="105"/>
      <c r="AS35" s="105"/>
      <c r="AT35" s="105"/>
      <c r="AU35" s="105"/>
      <c r="AV35" s="105"/>
      <c r="AW35" s="105"/>
    </row>
    <row r="36" spans="1:49" s="49" customFormat="1" ht="21" customHeight="1" x14ac:dyDescent="0.3">
      <c r="A36" s="112"/>
      <c r="B36" s="106" t="s">
        <v>24</v>
      </c>
      <c r="C36" s="114"/>
      <c r="D36" s="164">
        <v>90</v>
      </c>
      <c r="E36" s="161">
        <f>_xlfn.IFS(B36="-",0,B36="Profil",'GWP Baustoffe'!$F$7,B36="Blech",'GWP Baustoffe'!$F$8,B36="Edel Blech",'GWP Baustoffe'!$F$47,B36="verz. Blech",'GWP Baustoffe'!F$49)</f>
        <v>0</v>
      </c>
      <c r="F36" s="129">
        <f>_xlfn.IFS(B36="-",0,B36="Profil",'GWP Baustoffe'!$H$7,B36="Blech",'GWP Baustoffe'!$H$8,B36="Edel Blech",'GWP Baustoffe'!$H$47,B36="verz. Blech",'GWP Baustoffe'!$H$49)</f>
        <v>0</v>
      </c>
      <c r="G36" s="131">
        <f t="shared" si="3"/>
        <v>0</v>
      </c>
      <c r="H36" s="112"/>
      <c r="I36" s="106" t="s">
        <v>24</v>
      </c>
      <c r="J36" s="158"/>
      <c r="K36" s="164">
        <v>90</v>
      </c>
      <c r="L36" s="161">
        <f>_xlfn.IFS(I36="-",0,I36="Al Profil",'GWP Baustoffe'!$F$9,I36="Al Blech",'GWP Baustoffe'!$F$10,I36="Cu Blech",0)</f>
        <v>0</v>
      </c>
      <c r="M36" s="129">
        <f>_xlfn.IFS(I36="-",0,I36="Al Profil",'GWP Baustoffe'!$H$9,I36="Al Blech",'GWP Baustoffe'!$H$10,I36="Cu Blech",'GWP Baustoffe'!$H$48)</f>
        <v>0</v>
      </c>
      <c r="N36" s="131">
        <f t="shared" si="4"/>
        <v>0</v>
      </c>
      <c r="O36" s="112"/>
      <c r="P36" s="106" t="s">
        <v>24</v>
      </c>
      <c r="Q36" s="107"/>
      <c r="R36" s="106"/>
      <c r="S36" s="107"/>
      <c r="T36" s="114"/>
      <c r="U36" s="164">
        <v>10</v>
      </c>
      <c r="V36" s="162">
        <f>_xlfn.IFS(P36="-",0,P36="Latten",'GWP Baustoffe'!$F$13,P36="Latten zert.",'GWP Baustoffe'!$F$13,P36="KVH",'GWP Baustoffe'!$F$14,P36="Hobelware",'GWP Baustoffe'!$F$15,P36="Hobelware zert.",'GWP Baustoffe'!$F$15,P36="Sperrholz",'GWP Baustoffe'!$F$16,P36="Sperrholz zert.",'GWP Baustoffe'!$F$16,P36="Fi 3-Schicht",'GWP Baustoffe'!$F$17,P36="Fi 3-Schicht zert.",'GWP Baustoffe'!$F$17,P36="Gabun Tipla",'GWP Baustoffe'!$F$18,P36="MDF",'GWP Baustoffe'!$F$19,P36="MDF be.",'GWP Baustoffe'!$F$20,P36="HDF",'GWP Baustoffe'!$F$21,P36="Spanplatte",'GWP Baustoffe'!$F$22,P36="Spanplatte, be.",'GWP Baustoffe'!$F$23,P36="Laubschnittholz",'GWP Baustoffe'!$F$24,P36="OSB",'GWP Baustoffe'!$F$25,P36="Steico LVL",'GWP Baustoffe'!$F$26,P36="Gabun Sperr.",'GWP Baustoffe'!$F$27,P36="Birke Multi",'GWP Baustoffe'!$F$28,P36="Birke Multi zert.",'GWP Baustoffe'!$F$28,P36="HPL 0,8mm",'GWP Baustoffe'!$F$29*1250,P36="Polystyrol (XPS)",'GWP Baustoffe'!$F$87)</f>
        <v>0</v>
      </c>
      <c r="W36" s="129">
        <f>_xlfn.IFS(P36="-",0,P36="Latten",'GWP Baustoffe'!$H$13,P36="Latten zert.",'GWP Baustoffe'!$I$13,P36="KVH",'GWP Baustoffe'!$H$14,P36="Hobelware",'GWP Baustoffe'!$H$15,P36="Hobelware zert.",'GWP Baustoffe'!$I$15,P36="Sperrholz",'GWP Baustoffe'!$H$16,P36="Sperrholz zert.",'GWP Baustoffe'!$I$16,P36="Fi 3-Schicht",'GWP Baustoffe'!$H$17,P36="Fi 3-Schicht zert.",'GWP Baustoffe'!$I$17,P36="Gabun Tipla",'GWP Baustoffe'!$H$18,P36="MDF",'GWP Baustoffe'!$H$19,P36="MDF be.",'GWP Baustoffe'!$H$20,P36="HDF",'GWP Baustoffe'!$H$21,P36="Spanplatte",'GWP Baustoffe'!$H$22,P36="Spanplatte, be.",'GWP Baustoffe'!$H$23,P36="Laubschnittholz",'GWP Baustoffe'!$H$24,P36="OSB",'GWP Baustoffe'!$H$25,P36="Steico LVL",'GWP Baustoffe'!$H$26,P36="Gabun Sperr.",'GWP Baustoffe'!$H$27,P36="Birke Multi",'GWP Baustoffe'!$H$28,P36="Birke Multi zert.",'GWP Baustoffe'!$I$28,P36="HPL 0,8mm",'GWP Baustoffe'!$H$29*1250,P36="Polystyrol (XPS)",'GWP Baustoffe'!$H$87)</f>
        <v>0</v>
      </c>
      <c r="X36" s="131">
        <f t="shared" si="5"/>
        <v>0</v>
      </c>
      <c r="Y36" s="113"/>
      <c r="Z36" s="107" t="s">
        <v>24</v>
      </c>
      <c r="AA36" s="114"/>
      <c r="AB36" s="164">
        <v>0</v>
      </c>
      <c r="AC36" s="189">
        <f>_xlfn.IFS(Z36="-",0,Z36="Schaumstoff_5cm",'GWP Baustoffe'!$F$34*1.5,Z36="PE_Noppenfolie",'GWP Baustoffe'!$F$80,Z36="PE_Folie 100my",'GWP Baustoffe'!$F$78,Z36="PE_Folie 1mm",'GWP Baustoffe'!$F$79,Z36="Linoleum allg",'GWP Baustoffe'!$F$68,Z36="Linoleum Forbo",'GWP Baustoffe'!$F$69,Z36="PVC 2mm",'GWP Baustoffe'!$F$70,Z36="Teppich 1400g/m²",'GWP Baustoffe'!$F$71,Z36="Laminat",'GWP Baustoffe'!$F$72,Z36="Natursteinfliesen",'GWP Baustoffe'!$F$73,Z36="keramische Fliesen",'GWP Baustoffe'!$F$74,Z36="Filz 3mm (400g)",'GWP Baustoffe'!$F$75,Z36="Filz Fulda Rex 800g",'GWP Baustoffe'!$F$76,Z36="Hanfvlies 3mm",'GWP Baustoffe'!$F$82,Z36="Texil Sonnenschutz",'GWP Baustoffe'!$F$77,Z36="Kraftpapier 120g",'GWP Baustoffe'!$F$110,Z36="Papiertapete bedr. ",'GWP Baustoffe'!$F$111,Z36="Glasvlies Tapete",'GWP Baustoffe'!$F$112,Z36="Glasvlies_bedr.",'GWP Baustoffe'!$F$113,Z36="Tanztepp. 2mm",'GWP Baustoffe'!$F$70,Z36="Tanztepp. 1,7mm",'GWP Baustoffe'!$F$70/2*1.7,Z36="Tanztepp. 1,2mm",'GWP Baustoffe'!$F$70/2*1.2,Z36="Malervlies",'GWP Baustoffe'!$F$75*0.6,Z36="Bodent. 450g BW",'GWP Baustoffe'!$F$32*0.5,Z36="Tüll 50g BW",'GWP Baustoffe'!$F$32*0.05,Z36="Tüll 50g KF",'GWP Baustoffe'!$F$33*0.05,Z36="Tüll 100g BW",'GWP Baustoffe'!$F$32*0.1,Z36="Tüll 100g KF",'GWP Baustoffe'!$F$33*0.1,Z36="Schl. Ne. 75g BW",'GWP Baustoffe'!$F$32*0.075,Z36="Schl. Ne. 75g KF",'GWP Baustoffe'!$F$33*0.075,Z36="Nessel 300g BW",'GWP Baustoffe'!$F$32*0.3,Z36="Nessel 300g KF",'GWP Baustoffe'!$F$33*0.3,Z36="Shirting 220g BW",'GWP Baustoffe'!$F$32*0.22,Z36="Hori- Ne. 400g BW",'GWP Baustoffe'!$F$32*0.4,Z36="Mollton 300g BW",'GWP Baustoffe'!$F$32*0.3,Z36="Dekomoll. 165g BW",'GWP Baustoffe'!$F$32*0.165,Z36="Velour 350g BW",'GWP Baustoffe'!$F$32*0.35,Z36="Velour 450g BW",'GWP Baustoffe'!$F$32*0.45,Z36="Velour 600g BW",'GWP Baustoffe'!$F$32*0.6,Z36="Glasklarfolie 0,3mm",'GWP Baustoffe'!$F$70*0.15,Z36="Proj.Folie 0,35mm",'GWP Baustoffe'!$F$70*0.175,Z36="Tyvek 2506B",'GWP Baustoffe'!$F$67,Z36="Mollton 200g BW",'GWP Baustoffe'!$F61*0.2,Z36="Wooleserge 150 B1",'GWP Baustoffe'!$F$120*1,Z36="Forbo Eternal PVC",'GWP Baustoffe'!$F$73,Z36="Kunstrasen 2400g/m²",'GWP Baustoffe'!$F$81,Z36="Teppich 750g/m²",'GWP Baustoffe'!$F$71*0.53,Z36="Teppich 300g/m²",'GWP Baustoffe'!$F$71*0.214)</f>
        <v>0</v>
      </c>
      <c r="AD36" s="161">
        <f>_xlfn.IFS(Z36="-",0,Z36="Schaumstoff_5cm",'GWP Baustoffe'!$H$34*1.5,Z36="PE_Noppenfolie",'GWP Baustoffe'!$H$80,Z36="PE_Folie 100my",'GWP Baustoffe'!$H$78,Z36="PE_Folie 1mm",'GWP Baustoffe'!$H$79,Z36="Linoleum allg",'GWP Baustoffe'!$H$68,Z36="Linoleum Forbo",'GWP Baustoffe'!$H$69,Z36="PVC 2mm",'GWP Baustoffe'!$H$70,Z36="Teppich 1400g/m²",'GWP Baustoffe'!$H$71,Z36="Laminat",'GWP Baustoffe'!$H$72,Z36="Natursteinfliesen",'GWP Baustoffe'!$H$73,Z36="keramische Fliesen",'GWP Baustoffe'!$H$74,Z36="Filz 3mm (400g)",'GWP Baustoffe'!$H$75,Z36="Filz Fulda Rex 800g",'GWP Baustoffe'!$H$76,Z36="Jute",'GWP Baustoffe'!$H$81,Z36="Hanfvlies 3mm",'GWP Baustoffe'!$H$82,Z36="Texil Sonnenschutz",'GWP Baustoffe'!$H$77,Z36="Kraftpapier 120g",'GWP Baustoffe'!$H$110,Z36="Papiertapete bedr. ",'GWP Baustoffe'!$H$111,Z36="Glasvlies Tapete",'GWP Baustoffe'!$H$112,Z36="Glasvlies_bedr.",'GWP Baustoffe'!$H$113,Z36="Tanztepp. 2mm",'GWP Baustoffe'!$H$70,Z36="Tanztepp. 1,7mm",'GWP Baustoffe'!$H$70/2*1.7,Z36="Tanztepp. 1,2mm",'GWP Baustoffe'!$H$70/2*1.2,Z36="Malervlies",'GWP Baustoffe'!$H$75*0.6,Z36="Bodent. 450g BW",'GWP Baustoffe'!$G$32*0.45,Z36="Tüll 50g BW",'GWP Baustoffe'!$G$32*0.05,Z36="Tüll 50g KF",'GWP Baustoffe'!$G$33*0.05,Z36="Tüll 100g BW",'GWP Baustoffe'!$G$32*0.1,Z36="Tüll 100g KF",'GWP Baustoffe'!$G$33*0.1,Z36="Schl. Ne. 75g BW",'GWP Baustoffe'!$G$32*0.075,Z36="Schl. Ne. 75g KF",'GWP Baustoffe'!$G$33*0.075,Z36="Nessel 300g BW",'GWP Baustoffe'!$G$32*0.3,Z36="Nessel 300g KF",'GWP Baustoffe'!$G$33*0.3,Z36="Shirting 220g BW",'GWP Baustoffe'!$G$32*0.22,Z36="Hori- Ne. 400g BW",'GWP Baustoffe'!$G$32*0.4,Z36="Mollton 300g BW",'GWP Baustoffe'!$G$32*0.3,Z36="Dekomoll. 165g BW",'GWP Baustoffe'!$G$32*0.165,Z36="Velour 350g BW",'GWP Baustoffe'!$G$32*0.35,Z36="Velour 450g BW",'GWP Baustoffe'!$G$32*0.45,Z36="Velour 600g BW",'GWP Baustoffe'!$G$32*0.6,Z36="Glasklarfolie 0,3mm",'GWP Baustoffe'!$H$70*0.15,Z36="Proj.Folie 0,35mm",'GWP Baustoffe'!$H$70*0.175,Z36="Tyvek 2506B",'GWP Baustoffe'!$H$67,Z36="Mollton 200g BW",'GWP Baustoffe'!$G$32*0.2,Z36="Wooleserge 150 B1",'GWP Baustoffe'!$H$120*1,Z36="Forbo Eternal PVC",'GWP Baustoffe'!$H$73,Z36="Kunstrasen 2400g/m²",'GWP Baustoffe'!$H$81,Z36="Teppich 750g/m²",'GWP Baustoffe'!$H$71*0.53,Z36="Teppich 300g/m²",'GWP Baustoffe'!$H$71*0.214)</f>
        <v>0</v>
      </c>
      <c r="AE36" s="131">
        <f t="shared" si="0"/>
        <v>0</v>
      </c>
      <c r="AF36" s="112"/>
      <c r="AG36" s="106" t="s">
        <v>24</v>
      </c>
      <c r="AH36" s="106"/>
      <c r="AI36" s="132">
        <f>_xlfn.IFS(AG36="-",0,AG36="Fassadenfarbe [l]",'GWP Baustoffe'!$H$36,AG36="Disp. Innen [l]",'GWP Baustoffe'!$H$37,AG36="Lacke, H²O [l]",'GWP Baustoffe'!$H$41,AG36="Lacke, löse. [l]",'GWP Baustoffe'!$H$38,AG36="Metalllack, löse. [l]",'GWP Baustoffe'!$H$43,AG36="Parkettlack H²O [l]",'GWP Baustoffe'!$H$43,AG36="Henso Brands. [kg]",'GWP Baustoffe'!$H$39,AG36="Kleber [kg]",'GWP Baustoffe'!$H$40,AG36="PE Schaum [kg]",'GWP Baustoffe'!$G$54,AG36="Gewebefüller [kg]",'GWP Baustoffe'!$H$56,AG36="Silicon [kg]",'GWP Baustoffe'!$H$45,AG36="Kalkfarbe [kg]",'GWP Baustoffe'!$H$44,AG36="GFK",'GWP Baustoffe'!$H$55,AG36="Gipsputz [kg]",'GWP Baustoffe'!$H$57,AG36="Acylfarbe [l]",'GWP Baustoffe'!$H$58,AG36="GFK [kg]",'GWP Baustoffe'!$H$53)</f>
        <v>0</v>
      </c>
      <c r="AJ36" s="133">
        <f t="shared" si="6"/>
        <v>0</v>
      </c>
      <c r="AK36" s="112"/>
      <c r="AL36" s="107" t="s">
        <v>24</v>
      </c>
      <c r="AM36" s="114"/>
      <c r="AN36" s="164">
        <v>0</v>
      </c>
      <c r="AO36" s="176">
        <f>_xlfn.IFS(AL36="-",0,AL36="Papphülsen [kg]",'GWP Baustoffe'!$F$64,AL36="Acrylwanne [kg]",'GWP Baustoffe'!$F$89,AL36="Stahlwanne [m²]",'GWP Baustoffe'!$F$90,AL36="Künst. Zweig, 70cm mit Blatt [Stk]",'GWP Baustoffe'!$F$143,AL36="Styropor 5x50x100cm [Stk]",'GWP Baustoffe'!$F$144,AL36="Styropor 20x50x100cm [Stk]",'GWP Baustoffe'!$F$145,AL36="Styroppor 30x50x100cm [Stk]",'GWP Baustoffe'!$F$146,AL36="Styropdur 3x60x120cm [Stk]",'GWP Baustoffe'!$F$147,AL36="Styropdur 4x60x120cm [Stk]",'GWP Baustoffe'!$F$148,AL36="Styropdur 5x60x120cm [Stk]",'GWP Baustoffe'!$F$149,AL36="Styropdur 12x60x120cm [Stk]",'GWP Baustoffe'!$F$150,AL36="Rohriso. PE  12/15mm x 9mm [m]",'GWP Baustoffe'!$F$151,AL36="Rohriso. PE 18mm x 20mm [m]",'GWP Baustoffe'!$F$152,AL36="Rohriso. PE  22mm x 20mm [m]",'GWP Baustoffe'!$F$153,AL36="Rohriso. PE  28mm x 20mm [m]",'GWP Baustoffe'!$F$154,AL36="Rohriso. PE  60mm x 20mm [m]",'GWP Baustoffe'!$F$155,AL36="Rohriso. PE  114mm x 20mm [m]",'GWP Baustoffe'!$F$156,AL36="Europalette [Stk]",'GWP Baustoffe'!$F$157,AL36="Pulverbeschichten [m²]",'GWP Baustoffe'!$F$172,AL36="Schrauben/Kleint. Satz [Stk]",'GWP Baustoffe'!$F$169,AL36="PVC Rohr [kg]",'GWP Baustoffe'!$F$63,AL36="Stroh/Heu [kg]",'GWP Baustoffe'!$F$60,AL36="fertige Innentür [Stk]",'GWP Baustoffe'!$F$158,AL36="Blähton [kg]",'GWP Baustoffe'!$F$176,AL36="Blähglas [kg]",'GWP Baustoffe'!$F$175,AL36="Perlit 0-3 [kg]",'GWP Baustoffe'!$F$177,AL36="Perlit 0-1 [kg]",'GWP Baustoffe'!$F$178,AL36="Kies 2/32 [kg]",'GWP Baustoffe'!$F$179,AL36="Bimskies [kg]",'GWP Baustoffe'!$F$180,AL36="Korkschrot [kg]",'GWP Baustoffe'!$F$181,AL36="Kalksteinsand tr. [kg]",'GWP Baustoffe'!$F$182,AL36="Sand 0/2 tr. [kg]",'GWP Baustoffe'!$F$183,AL36="Sand 0/2 feucht [kg]",'GWP Baustoffe'!$F$184,AL36="Lehm [m³]",'GWP Baustoffe'!$F$185,AL36="Torf [m³]",'GWP Baustoffe'!$F$186,AL36="Riggips 10mm [m²]",'GWP Baustoffe'!$F$188,AL36="Riggips 12,5mm [m²]",'GWP Baustoffe'!$F$189,AL36="Riggips 15mm [m²]",'GWP Baustoffe'!$F$190,AL36="Riggips 18mm [m²]",'GWP Baustoffe'!$F$191,AL36="Glasbaustein [m³]",'GWP Baustoffe'!$F$193,AL36="Promatec 15mm [m²]",'GWP Baustoffe'!$F$194,AL36="Steinwolle [m³]",'GWP Baustoffe'!$F$195)</f>
        <v>0</v>
      </c>
      <c r="AP36" s="161">
        <f>_xlfn.IFS(AL36="-",0,AL36="Papphülsen [kg]",'GWP Baustoffe'!$H$64,AL36="Acrylwanne [kg]",'GWP Baustoffe'!$H$89,AL36="Stahlwanne [m²]",'GWP Baustoffe'!$H$90,AL36="Künst. Zweig, 70cm mit Blatt [Stk]",'GWP Baustoffe'!$H$143,AL36="Styropor 5x50x100cm [Stk]",'GWP Baustoffe'!$H$144,AL36="Styropor 20x50x100cm [Stk]",'GWP Baustoffe'!$H$145,AL36="Styroppor 30x50x100cm [Stk]",'GWP Baustoffe'!$H$146,AL36="Styropdur 3x60x120cm [Stk]",'GWP Baustoffe'!$H$147,AL36="Styropdur 4x60x120cm [Stk]",'GWP Baustoffe'!$H$148,AL36="Styropdur 5x60x120cm [Stk]",'GWP Baustoffe'!$H$149,AL36="Styropdur 12x60x120cm [Stk]",'GWP Baustoffe'!$H$150,AL36="Rohriso. PE  12/15mm x 9mm [m]",'GWP Baustoffe'!$H$151,AL36="Rohriso. PE 18mm x 20mm [m]",'GWP Baustoffe'!$H$152,AL36="Rohriso. PE  22mm x 20mm [m]",'GWP Baustoffe'!$H$153,AL36="Rohriso. PE  28mm x 20mm [m]",'GWP Baustoffe'!$H$154,AL36="Rohriso. PE  60mm x 20mm [m]",'GWP Baustoffe'!$H$155,AL36="Rohriso. PE  114mm x 20mm [m]",'GWP Baustoffe'!$H$156,AL36="Europalette [Stk]",'GWP Baustoffe'!$H$157,AL36="Pulverbeschichten [m²]",'GWP Baustoffe'!$H$172,AL36="Schrauben/Kleint. Satz [Stk]",'GWP Baustoffe'!$H$169,AL36="PVC Rohr [kg]",'GWP Baustoffe'!$H$63,AL36="Stroh/Heu [kg]",'GWP Baustoffe'!$H$60,AL36="fertige Innentür [Stk]",'GWP Baustoffe'!$H$158,AL36="Blähton [kg]",'GWP Baustoffe'!$H$176,AL36="Blähglas [kg]",'GWP Baustoffe'!$H$175,AL36="Perlit 0-3 [kg]",'GWP Baustoffe'!$H$177,AL36="Perlit 0-1 [kg]",'GWP Baustoffe'!$H$178,AL36="Kies 2/32 [kg]",'GWP Baustoffe'!$H$179,AL36="Bimskies [kg]",'GWP Baustoffe'!$H$180,AL36="Korkschrot [kg]",'GWP Baustoffe'!$H$181,AL36="Kalksteinsand tr. [kg]",'GWP Baustoffe'!$H$182,AL36="Sand 0/2 tr. [kg]",'GWP Baustoffe'!$H$183,AL36="Sand 0/2 feucht [kg]",'GWP Baustoffe'!$H$184,AL36="Lehm [m³]",'GWP Baustoffe'!$H$185,AL36="Torf [m³]",'GWP Baustoffe'!$H$186,AL36="Riggips 10mm [m²]",'GWP Baustoffe'!$H$188,AL36="Riggips 12,5mm [m²]",'GWP Baustoffe'!$H$189,AL36="Riggips 15mm [m²]",'GWP Baustoffe'!$H$190,AL36="Riggips 18mm [m²]",'GWP Baustoffe'!$H$191,AL36="Glasbaustein [m³]",'GWP Baustoffe'!$H$193,AL36="Promatec 15mm [m²]",'GWP Baustoffe'!$H$194,AL36="Steinwolle [m³]",'GWP Baustoffe'!$H$195)</f>
        <v>0</v>
      </c>
      <c r="AQ36" s="131">
        <f t="shared" si="2"/>
        <v>0</v>
      </c>
      <c r="AR36" s="105"/>
      <c r="AS36" s="105"/>
      <c r="AT36" s="105"/>
      <c r="AU36" s="105"/>
      <c r="AV36" s="105"/>
      <c r="AW36" s="105"/>
    </row>
    <row r="37" spans="1:49" s="49" customFormat="1" ht="21" customHeight="1" x14ac:dyDescent="0.3">
      <c r="A37" s="112"/>
      <c r="B37" s="106" t="s">
        <v>24</v>
      </c>
      <c r="C37" s="114"/>
      <c r="D37" s="164">
        <v>90</v>
      </c>
      <c r="E37" s="161">
        <f>_xlfn.IFS(B37="-",0,B37="Profil",'GWP Baustoffe'!$F$7,B37="Blech",'GWP Baustoffe'!$F$8,B37="Edel Blech",'GWP Baustoffe'!$F$47,B37="verz. Blech",'GWP Baustoffe'!F$49)</f>
        <v>0</v>
      </c>
      <c r="F37" s="129">
        <f>_xlfn.IFS(B37="-",0,B37="Profil",'GWP Baustoffe'!$H$7,B37="Blech",'GWP Baustoffe'!$H$8,B37="Edel Blech",'GWP Baustoffe'!$H$47,B37="verz. Blech",'GWP Baustoffe'!$H$49)</f>
        <v>0</v>
      </c>
      <c r="G37" s="131">
        <f t="shared" si="3"/>
        <v>0</v>
      </c>
      <c r="H37" s="112"/>
      <c r="I37" s="106" t="s">
        <v>24</v>
      </c>
      <c r="J37" s="158"/>
      <c r="K37" s="164">
        <v>90</v>
      </c>
      <c r="L37" s="161">
        <f>_xlfn.IFS(I37="-",0,I37="Al Profil",'GWP Baustoffe'!$F$9,I37="Al Blech",'GWP Baustoffe'!$F$10,I37="Cu Blech",0)</f>
        <v>0</v>
      </c>
      <c r="M37" s="129">
        <f>_xlfn.IFS(I37="-",0,I37="Al Profil",'GWP Baustoffe'!$H$9,I37="Al Blech",'GWP Baustoffe'!$H$10,I37="Cu Blech",'GWP Baustoffe'!$H$48)</f>
        <v>0</v>
      </c>
      <c r="N37" s="131">
        <f t="shared" si="4"/>
        <v>0</v>
      </c>
      <c r="O37" s="112"/>
      <c r="P37" s="106" t="s">
        <v>24</v>
      </c>
      <c r="Q37" s="107"/>
      <c r="R37" s="106"/>
      <c r="S37" s="107"/>
      <c r="T37" s="114"/>
      <c r="U37" s="164">
        <v>10</v>
      </c>
      <c r="V37" s="162">
        <f>_xlfn.IFS(P37="-",0,P37="Latten",'GWP Baustoffe'!$F$13,P37="Latten zert.",'GWP Baustoffe'!$F$13,P37="KVH",'GWP Baustoffe'!$F$14,P37="Hobelware",'GWP Baustoffe'!$F$15,P37="Hobelware zert.",'GWP Baustoffe'!$F$15,P37="Sperrholz",'GWP Baustoffe'!$F$16,P37="Sperrholz zert.",'GWP Baustoffe'!$F$16,P37="Fi 3-Schicht",'GWP Baustoffe'!$F$17,P37="Fi 3-Schicht zert.",'GWP Baustoffe'!$F$17,P37="Gabun Tipla",'GWP Baustoffe'!$F$18,P37="MDF",'GWP Baustoffe'!$F$19,P37="MDF be.",'GWP Baustoffe'!$F$20,P37="HDF",'GWP Baustoffe'!$F$21,P37="Spanplatte",'GWP Baustoffe'!$F$22,P37="Spanplatte, be.",'GWP Baustoffe'!$F$23,P37="Laubschnittholz",'GWP Baustoffe'!$F$24,P37="OSB",'GWP Baustoffe'!$F$25,P37="Steico LVL",'GWP Baustoffe'!$F$26,P37="Gabun Sperr.",'GWP Baustoffe'!$F$27,P37="Birke Multi",'GWP Baustoffe'!$F$28,P37="Birke Multi zert.",'GWP Baustoffe'!$F$28,P37="HPL 0,8mm",'GWP Baustoffe'!$F$29*1250,P37="Polystyrol (XPS)",'GWP Baustoffe'!$F$87)</f>
        <v>0</v>
      </c>
      <c r="W37" s="129">
        <f>_xlfn.IFS(P37="-",0,P37="Latten",'GWP Baustoffe'!$H$13,P37="Latten zert.",'GWP Baustoffe'!$I$13,P37="KVH",'GWP Baustoffe'!$H$14,P37="Hobelware",'GWP Baustoffe'!$H$15,P37="Hobelware zert.",'GWP Baustoffe'!$I$15,P37="Sperrholz",'GWP Baustoffe'!$H$16,P37="Sperrholz zert.",'GWP Baustoffe'!$I$16,P37="Fi 3-Schicht",'GWP Baustoffe'!$H$17,P37="Fi 3-Schicht zert.",'GWP Baustoffe'!$I$17,P37="Gabun Tipla",'GWP Baustoffe'!$H$18,P37="MDF",'GWP Baustoffe'!$H$19,P37="MDF be.",'GWP Baustoffe'!$H$20,P37="HDF",'GWP Baustoffe'!$H$21,P37="Spanplatte",'GWP Baustoffe'!$H$22,P37="Spanplatte, be.",'GWP Baustoffe'!$H$23,P37="Laubschnittholz",'GWP Baustoffe'!$H$24,P37="OSB",'GWP Baustoffe'!$H$25,P37="Steico LVL",'GWP Baustoffe'!$H$26,P37="Gabun Sperr.",'GWP Baustoffe'!$H$27,P37="Birke Multi",'GWP Baustoffe'!$H$28,P37="Birke Multi zert.",'GWP Baustoffe'!$I$28,P37="HPL 0,8mm",'GWP Baustoffe'!$H$29*1250,P37="Polystyrol (XPS)",'GWP Baustoffe'!$H$87)</f>
        <v>0</v>
      </c>
      <c r="X37" s="131">
        <f t="shared" si="5"/>
        <v>0</v>
      </c>
      <c r="Y37" s="113"/>
      <c r="Z37" s="107" t="s">
        <v>24</v>
      </c>
      <c r="AA37" s="114"/>
      <c r="AB37" s="164">
        <v>0</v>
      </c>
      <c r="AC37" s="189">
        <f>_xlfn.IFS(Z37="-",0,Z37="Schaumstoff_5cm",'GWP Baustoffe'!$F$34*1.5,Z37="PE_Noppenfolie",'GWP Baustoffe'!$F$80,Z37="PE_Folie 100my",'GWP Baustoffe'!$F$78,Z37="PE_Folie 1mm",'GWP Baustoffe'!$F$79,Z37="Linoleum allg",'GWP Baustoffe'!$F$68,Z37="Linoleum Forbo",'GWP Baustoffe'!$F$69,Z37="PVC 2mm",'GWP Baustoffe'!$F$70,Z37="Teppich 1400g/m²",'GWP Baustoffe'!$F$71,Z37="Laminat",'GWP Baustoffe'!$F$72,Z37="Natursteinfliesen",'GWP Baustoffe'!$F$73,Z37="keramische Fliesen",'GWP Baustoffe'!$F$74,Z37="Filz 3mm (400g)",'GWP Baustoffe'!$F$75,Z37="Filz Fulda Rex 800g",'GWP Baustoffe'!$F$76,Z37="Hanfvlies 3mm",'GWP Baustoffe'!$F$82,Z37="Texil Sonnenschutz",'GWP Baustoffe'!$F$77,Z37="Kraftpapier 120g",'GWP Baustoffe'!$F$110,Z37="Papiertapete bedr. ",'GWP Baustoffe'!$F$111,Z37="Glasvlies Tapete",'GWP Baustoffe'!$F$112,Z37="Glasvlies_bedr.",'GWP Baustoffe'!$F$113,Z37="Tanztepp. 2mm",'GWP Baustoffe'!$F$70,Z37="Tanztepp. 1,7mm",'GWP Baustoffe'!$F$70/2*1.7,Z37="Tanztepp. 1,2mm",'GWP Baustoffe'!$F$70/2*1.2,Z37="Malervlies",'GWP Baustoffe'!$F$75*0.6,Z37="Bodent. 450g BW",'GWP Baustoffe'!$F$32*0.5,Z37="Tüll 50g BW",'GWP Baustoffe'!$F$32*0.05,Z37="Tüll 50g KF",'GWP Baustoffe'!$F$33*0.05,Z37="Tüll 100g BW",'GWP Baustoffe'!$F$32*0.1,Z37="Tüll 100g KF",'GWP Baustoffe'!$F$33*0.1,Z37="Schl. Ne. 75g BW",'GWP Baustoffe'!$F$32*0.075,Z37="Schl. Ne. 75g KF",'GWP Baustoffe'!$F$33*0.075,Z37="Nessel 300g BW",'GWP Baustoffe'!$F$32*0.3,Z37="Nessel 300g KF",'GWP Baustoffe'!$F$33*0.3,Z37="Shirting 220g BW",'GWP Baustoffe'!$F$32*0.22,Z37="Hori- Ne. 400g BW",'GWP Baustoffe'!$F$32*0.4,Z37="Mollton 300g BW",'GWP Baustoffe'!$F$32*0.3,Z37="Dekomoll. 165g BW",'GWP Baustoffe'!$F$32*0.165,Z37="Velour 350g BW",'GWP Baustoffe'!$F$32*0.35,Z37="Velour 450g BW",'GWP Baustoffe'!$F$32*0.45,Z37="Velour 600g BW",'GWP Baustoffe'!$F$32*0.6,Z37="Glasklarfolie 0,3mm",'GWP Baustoffe'!$F$70*0.15,Z37="Proj.Folie 0,35mm",'GWP Baustoffe'!$F$70*0.175,Z37="Tyvek 2506B",'GWP Baustoffe'!$F$67,Z37="Mollton 200g BW",'GWP Baustoffe'!$F62*0.2,Z37="Wooleserge 150 B1",'GWP Baustoffe'!$F$120*1,Z37="Forbo Eternal PVC",'GWP Baustoffe'!$F$73,Z37="Kunstrasen 2400g/m²",'GWP Baustoffe'!$F$81,Z37="Teppich 750g/m²",'GWP Baustoffe'!$F$71*0.53,Z37="Teppich 300g/m²",'GWP Baustoffe'!$F$71*0.214)</f>
        <v>0</v>
      </c>
      <c r="AD37" s="161">
        <f>_xlfn.IFS(Z37="-",0,Z37="Schaumstoff_5cm",'GWP Baustoffe'!$H$34*1.5,Z37="PE_Noppenfolie",'GWP Baustoffe'!$H$80,Z37="PE_Folie 100my",'GWP Baustoffe'!$H$78,Z37="PE_Folie 1mm",'GWP Baustoffe'!$H$79,Z37="Linoleum allg",'GWP Baustoffe'!$H$68,Z37="Linoleum Forbo",'GWP Baustoffe'!$H$69,Z37="PVC 2mm",'GWP Baustoffe'!$H$70,Z37="Teppich 1400g/m²",'GWP Baustoffe'!$H$71,Z37="Laminat",'GWP Baustoffe'!$H$72,Z37="Natursteinfliesen",'GWP Baustoffe'!$H$73,Z37="keramische Fliesen",'GWP Baustoffe'!$H$74,Z37="Filz 3mm (400g)",'GWP Baustoffe'!$H$75,Z37="Filz Fulda Rex 800g",'GWP Baustoffe'!$H$76,Z37="Jute",'GWP Baustoffe'!$H$81,Z37="Hanfvlies 3mm",'GWP Baustoffe'!$H$82,Z37="Texil Sonnenschutz",'GWP Baustoffe'!$H$77,Z37="Kraftpapier 120g",'GWP Baustoffe'!$H$110,Z37="Papiertapete bedr. ",'GWP Baustoffe'!$H$111,Z37="Glasvlies Tapete",'GWP Baustoffe'!$H$112,Z37="Glasvlies_bedr.",'GWP Baustoffe'!$H$113,Z37="Tanztepp. 2mm",'GWP Baustoffe'!$H$70,Z37="Tanztepp. 1,7mm",'GWP Baustoffe'!$H$70/2*1.7,Z37="Tanztepp. 1,2mm",'GWP Baustoffe'!$H$70/2*1.2,Z37="Malervlies",'GWP Baustoffe'!$H$75*0.6,Z37="Bodent. 450g BW",'GWP Baustoffe'!$G$32*0.45,Z37="Tüll 50g BW",'GWP Baustoffe'!$G$32*0.05,Z37="Tüll 50g KF",'GWP Baustoffe'!$G$33*0.05,Z37="Tüll 100g BW",'GWP Baustoffe'!$G$32*0.1,Z37="Tüll 100g KF",'GWP Baustoffe'!$G$33*0.1,Z37="Schl. Ne. 75g BW",'GWP Baustoffe'!$G$32*0.075,Z37="Schl. Ne. 75g KF",'GWP Baustoffe'!$G$33*0.075,Z37="Nessel 300g BW",'GWP Baustoffe'!$G$32*0.3,Z37="Nessel 300g KF",'GWP Baustoffe'!$G$33*0.3,Z37="Shirting 220g BW",'GWP Baustoffe'!$G$32*0.22,Z37="Hori- Ne. 400g BW",'GWP Baustoffe'!$G$32*0.4,Z37="Mollton 300g BW",'GWP Baustoffe'!$G$32*0.3,Z37="Dekomoll. 165g BW",'GWP Baustoffe'!$G$32*0.165,Z37="Velour 350g BW",'GWP Baustoffe'!$G$32*0.35,Z37="Velour 450g BW",'GWP Baustoffe'!$G$32*0.45,Z37="Velour 600g BW",'GWP Baustoffe'!$G$32*0.6,Z37="Glasklarfolie 0,3mm",'GWP Baustoffe'!$H$70*0.15,Z37="Proj.Folie 0,35mm",'GWP Baustoffe'!$H$70*0.175,Z37="Tyvek 2506B",'GWP Baustoffe'!$H$67,Z37="Mollton 200g BW",'GWP Baustoffe'!$G$32*0.2,Z37="Wooleserge 150 B1",'GWP Baustoffe'!$H$120*1,Z37="Forbo Eternal PVC",'GWP Baustoffe'!$H$73,Z37="Kunstrasen 2400g/m²",'GWP Baustoffe'!$H$81,Z37="Teppich 750g/m²",'GWP Baustoffe'!$H$71*0.53,Z37="Teppich 300g/m²",'GWP Baustoffe'!$H$71*0.214)</f>
        <v>0</v>
      </c>
      <c r="AE37" s="131">
        <f t="shared" si="0"/>
        <v>0</v>
      </c>
      <c r="AF37" s="112"/>
      <c r="AG37" s="106" t="s">
        <v>24</v>
      </c>
      <c r="AH37" s="106"/>
      <c r="AI37" s="132">
        <f>_xlfn.IFS(AG37="-",0,AG37="Fassadenfarbe [l]",'GWP Baustoffe'!$H$36,AG37="Disp. Innen [l]",'GWP Baustoffe'!$H$37,AG37="Lacke, H²O [l]",'GWP Baustoffe'!$H$41,AG37="Lacke, löse. [l]",'GWP Baustoffe'!$H$38,AG37="Metalllack, löse. [l]",'GWP Baustoffe'!$H$43,AG37="Parkettlack H²O [l]",'GWP Baustoffe'!$H$43,AG37="Henso Brands. [kg]",'GWP Baustoffe'!$H$39,AG37="Kleber [kg]",'GWP Baustoffe'!$H$40,AG37="PE Schaum [kg]",'GWP Baustoffe'!$G$54,AG37="Gewebefüller [kg]",'GWP Baustoffe'!$H$56,AG37="Silicon [kg]",'GWP Baustoffe'!$H$45,AG37="Kalkfarbe [kg]",'GWP Baustoffe'!$H$44,AG37="GFK",'GWP Baustoffe'!$H$55,AG37="Gipsputz [kg]",'GWP Baustoffe'!$H$57,AG37="Acylfarbe [l]",'GWP Baustoffe'!$H$58,AG37="GFK [kg]",'GWP Baustoffe'!$H$53)</f>
        <v>0</v>
      </c>
      <c r="AJ37" s="133">
        <f t="shared" si="6"/>
        <v>0</v>
      </c>
      <c r="AK37" s="112"/>
      <c r="AL37" s="107" t="s">
        <v>24</v>
      </c>
      <c r="AM37" s="114"/>
      <c r="AN37" s="164">
        <v>0</v>
      </c>
      <c r="AO37" s="176">
        <f>_xlfn.IFS(AL37="-",0,AL37="Papphülsen [kg]",'GWP Baustoffe'!$F$64,AL37="Acrylwanne [kg]",'GWP Baustoffe'!$F$89,AL37="Stahlwanne [m²]",'GWP Baustoffe'!$F$90,AL37="Künst. Zweig, 70cm mit Blatt [Stk]",'GWP Baustoffe'!$F$143,AL37="Styropor 5x50x100cm [Stk]",'GWP Baustoffe'!$F$144,AL37="Styropor 20x50x100cm [Stk]",'GWP Baustoffe'!$F$145,AL37="Styroppor 30x50x100cm [Stk]",'GWP Baustoffe'!$F$146,AL37="Styropdur 3x60x120cm [Stk]",'GWP Baustoffe'!$F$147,AL37="Styropdur 4x60x120cm [Stk]",'GWP Baustoffe'!$F$148,AL37="Styropdur 5x60x120cm [Stk]",'GWP Baustoffe'!$F$149,AL37="Styropdur 12x60x120cm [Stk]",'GWP Baustoffe'!$F$150,AL37="Rohriso. PE  12/15mm x 9mm [m]",'GWP Baustoffe'!$F$151,AL37="Rohriso. PE 18mm x 20mm [m]",'GWP Baustoffe'!$F$152,AL37="Rohriso. PE  22mm x 20mm [m]",'GWP Baustoffe'!$F$153,AL37="Rohriso. PE  28mm x 20mm [m]",'GWP Baustoffe'!$F$154,AL37="Rohriso. PE  60mm x 20mm [m]",'GWP Baustoffe'!$F$155,AL37="Rohriso. PE  114mm x 20mm [m]",'GWP Baustoffe'!$F$156,AL37="Europalette [Stk]",'GWP Baustoffe'!$F$157,AL37="Pulverbeschichten [m²]",'GWP Baustoffe'!$F$172,AL37="Schrauben/Kleint. Satz [Stk]",'GWP Baustoffe'!$F$169,AL37="PVC Rohr [kg]",'GWP Baustoffe'!$F$63,AL37="Stroh/Heu [kg]",'GWP Baustoffe'!$F$60,AL37="fertige Innentür [Stk]",'GWP Baustoffe'!$F$158,AL37="Blähton [kg]",'GWP Baustoffe'!$F$176,AL37="Blähglas [kg]",'GWP Baustoffe'!$F$175,AL37="Perlit 0-3 [kg]",'GWP Baustoffe'!$F$177,AL37="Perlit 0-1 [kg]",'GWP Baustoffe'!$F$178,AL37="Kies 2/32 [kg]",'GWP Baustoffe'!$F$179,AL37="Bimskies [kg]",'GWP Baustoffe'!$F$180,AL37="Korkschrot [kg]",'GWP Baustoffe'!$F$181,AL37="Kalksteinsand tr. [kg]",'GWP Baustoffe'!$F$182,AL37="Sand 0/2 tr. [kg]",'GWP Baustoffe'!$F$183,AL37="Sand 0/2 feucht [kg]",'GWP Baustoffe'!$F$184,AL37="Lehm [m³]",'GWP Baustoffe'!$F$185,AL37="Torf [m³]",'GWP Baustoffe'!$F$186,AL37="Riggips 10mm [m²]",'GWP Baustoffe'!$F$188,AL37="Riggips 12,5mm [m²]",'GWP Baustoffe'!$F$189,AL37="Riggips 15mm [m²]",'GWP Baustoffe'!$F$190,AL37="Riggips 18mm [m²]",'GWP Baustoffe'!$F$191,AL37="Glasbaustein [m³]",'GWP Baustoffe'!$F$193,AL37="Promatec 15mm [m²]",'GWP Baustoffe'!$F$194,AL37="Steinwolle [m³]",'GWP Baustoffe'!$F$195)</f>
        <v>0</v>
      </c>
      <c r="AP37" s="161">
        <f>_xlfn.IFS(AL37="-",0,AL37="Papphülsen [kg]",'GWP Baustoffe'!$H$64,AL37="Acrylwanne [kg]",'GWP Baustoffe'!$H$89,AL37="Stahlwanne [m²]",'GWP Baustoffe'!$H$90,AL37="Künst. Zweig, 70cm mit Blatt [Stk]",'GWP Baustoffe'!$H$143,AL37="Styropor 5x50x100cm [Stk]",'GWP Baustoffe'!$H$144,AL37="Styropor 20x50x100cm [Stk]",'GWP Baustoffe'!$H$145,AL37="Styroppor 30x50x100cm [Stk]",'GWP Baustoffe'!$H$146,AL37="Styropdur 3x60x120cm [Stk]",'GWP Baustoffe'!$H$147,AL37="Styropdur 4x60x120cm [Stk]",'GWP Baustoffe'!$H$148,AL37="Styropdur 5x60x120cm [Stk]",'GWP Baustoffe'!$H$149,AL37="Styropdur 12x60x120cm [Stk]",'GWP Baustoffe'!$H$150,AL37="Rohriso. PE  12/15mm x 9mm [m]",'GWP Baustoffe'!$H$151,AL37="Rohriso. PE 18mm x 20mm [m]",'GWP Baustoffe'!$H$152,AL37="Rohriso. PE  22mm x 20mm [m]",'GWP Baustoffe'!$H$153,AL37="Rohriso. PE  28mm x 20mm [m]",'GWP Baustoffe'!$H$154,AL37="Rohriso. PE  60mm x 20mm [m]",'GWP Baustoffe'!$H$155,AL37="Rohriso. PE  114mm x 20mm [m]",'GWP Baustoffe'!$H$156,AL37="Europalette [Stk]",'GWP Baustoffe'!$H$157,AL37="Pulverbeschichten [m²]",'GWP Baustoffe'!$H$172,AL37="Schrauben/Kleint. Satz [Stk]",'GWP Baustoffe'!$H$169,AL37="PVC Rohr [kg]",'GWP Baustoffe'!$H$63,AL37="Stroh/Heu [kg]",'GWP Baustoffe'!$H$60,AL37="fertige Innentür [Stk]",'GWP Baustoffe'!$H$158,AL37="Blähton [kg]",'GWP Baustoffe'!$H$176,AL37="Blähglas [kg]",'GWP Baustoffe'!$H$175,AL37="Perlit 0-3 [kg]",'GWP Baustoffe'!$H$177,AL37="Perlit 0-1 [kg]",'GWP Baustoffe'!$H$178,AL37="Kies 2/32 [kg]",'GWP Baustoffe'!$H$179,AL37="Bimskies [kg]",'GWP Baustoffe'!$H$180,AL37="Korkschrot [kg]",'GWP Baustoffe'!$H$181,AL37="Kalksteinsand tr. [kg]",'GWP Baustoffe'!$H$182,AL37="Sand 0/2 tr. [kg]",'GWP Baustoffe'!$H$183,AL37="Sand 0/2 feucht [kg]",'GWP Baustoffe'!$H$184,AL37="Lehm [m³]",'GWP Baustoffe'!$H$185,AL37="Torf [m³]",'GWP Baustoffe'!$H$186,AL37="Riggips 10mm [m²]",'GWP Baustoffe'!$H$188,AL37="Riggips 12,5mm [m²]",'GWP Baustoffe'!$H$189,AL37="Riggips 15mm [m²]",'GWP Baustoffe'!$H$190,AL37="Riggips 18mm [m²]",'GWP Baustoffe'!$H$191,AL37="Glasbaustein [m³]",'GWP Baustoffe'!$H$193,AL37="Promatec 15mm [m²]",'GWP Baustoffe'!$H$194,AL37="Steinwolle [m³]",'GWP Baustoffe'!$H$195)</f>
        <v>0</v>
      </c>
      <c r="AQ37" s="131">
        <f t="shared" si="2"/>
        <v>0</v>
      </c>
      <c r="AR37" s="105"/>
      <c r="AS37" s="105"/>
      <c r="AT37" s="105"/>
      <c r="AU37" s="105"/>
      <c r="AV37" s="105"/>
      <c r="AW37" s="105"/>
    </row>
    <row r="38" spans="1:49" s="49" customFormat="1" ht="21" customHeight="1" x14ac:dyDescent="0.3">
      <c r="A38" s="112"/>
      <c r="B38" s="106" t="s">
        <v>24</v>
      </c>
      <c r="C38" s="114"/>
      <c r="D38" s="164">
        <v>90</v>
      </c>
      <c r="E38" s="161">
        <f>_xlfn.IFS(B38="-",0,B38="Profil",'GWP Baustoffe'!$F$7,B38="Blech",'GWP Baustoffe'!$F$8,B38="Edel Blech",'GWP Baustoffe'!$F$47,B38="verz. Blech",'GWP Baustoffe'!F$49)</f>
        <v>0</v>
      </c>
      <c r="F38" s="129">
        <f>_xlfn.IFS(B38="-",0,B38="Profil",'GWP Baustoffe'!$H$7,B38="Blech",'GWP Baustoffe'!$H$8,B38="Edel Blech",'GWP Baustoffe'!$H$47,B38="verz. Blech",'GWP Baustoffe'!$H$49)</f>
        <v>0</v>
      </c>
      <c r="G38" s="131">
        <f t="shared" si="3"/>
        <v>0</v>
      </c>
      <c r="H38" s="112"/>
      <c r="I38" s="106" t="s">
        <v>24</v>
      </c>
      <c r="J38" s="158"/>
      <c r="K38" s="164">
        <v>90</v>
      </c>
      <c r="L38" s="161">
        <f>_xlfn.IFS(I38="-",0,I38="Al Profil",'GWP Baustoffe'!$F$9,I38="Al Blech",'GWP Baustoffe'!$F$10,I38="Cu Blech",0)</f>
        <v>0</v>
      </c>
      <c r="M38" s="129">
        <f>_xlfn.IFS(I38="-",0,I38="Al Profil",'GWP Baustoffe'!$H$9,I38="Al Blech",'GWP Baustoffe'!$H$10,I38="Cu Blech",'GWP Baustoffe'!$H$48)</f>
        <v>0</v>
      </c>
      <c r="N38" s="131">
        <f t="shared" si="4"/>
        <v>0</v>
      </c>
      <c r="O38" s="112"/>
      <c r="P38" s="106" t="s">
        <v>24</v>
      </c>
      <c r="Q38" s="107"/>
      <c r="R38" s="106"/>
      <c r="S38" s="107"/>
      <c r="T38" s="114"/>
      <c r="U38" s="164">
        <v>10</v>
      </c>
      <c r="V38" s="162">
        <f>_xlfn.IFS(P38="-",0,P38="Latten",'GWP Baustoffe'!$F$13,P38="Latten zert.",'GWP Baustoffe'!$F$13,P38="KVH",'GWP Baustoffe'!$F$14,P38="Hobelware",'GWP Baustoffe'!$F$15,P38="Hobelware zert.",'GWP Baustoffe'!$F$15,P38="Sperrholz",'GWP Baustoffe'!$F$16,P38="Sperrholz zert.",'GWP Baustoffe'!$F$16,P38="Fi 3-Schicht",'GWP Baustoffe'!$F$17,P38="Fi 3-Schicht zert.",'GWP Baustoffe'!$F$17,P38="Gabun Tipla",'GWP Baustoffe'!$F$18,P38="MDF",'GWP Baustoffe'!$F$19,P38="MDF be.",'GWP Baustoffe'!$F$20,P38="HDF",'GWP Baustoffe'!$F$21,P38="Spanplatte",'GWP Baustoffe'!$F$22,P38="Spanplatte, be.",'GWP Baustoffe'!$F$23,P38="Laubschnittholz",'GWP Baustoffe'!$F$24,P38="OSB",'GWP Baustoffe'!$F$25,P38="Steico LVL",'GWP Baustoffe'!$F$26,P38="Gabun Sperr.",'GWP Baustoffe'!$F$27,P38="Birke Multi",'GWP Baustoffe'!$F$28,P38="Birke Multi zert.",'GWP Baustoffe'!$F$28,P38="HPL 0,8mm",'GWP Baustoffe'!$F$29*1250,P38="Polystyrol (XPS)",'GWP Baustoffe'!$F$87)</f>
        <v>0</v>
      </c>
      <c r="W38" s="129">
        <f>_xlfn.IFS(P38="-",0,P38="Latten",'GWP Baustoffe'!$H$13,P38="Latten zert.",'GWP Baustoffe'!$I$13,P38="KVH",'GWP Baustoffe'!$H$14,P38="Hobelware",'GWP Baustoffe'!$H$15,P38="Hobelware zert.",'GWP Baustoffe'!$I$15,P38="Sperrholz",'GWP Baustoffe'!$H$16,P38="Sperrholz zert.",'GWP Baustoffe'!$I$16,P38="Fi 3-Schicht",'GWP Baustoffe'!$H$17,P38="Fi 3-Schicht zert.",'GWP Baustoffe'!$I$17,P38="Gabun Tipla",'GWP Baustoffe'!$H$18,P38="MDF",'GWP Baustoffe'!$H$19,P38="MDF be.",'GWP Baustoffe'!$H$20,P38="HDF",'GWP Baustoffe'!$H$21,P38="Spanplatte",'GWP Baustoffe'!$H$22,P38="Spanplatte, be.",'GWP Baustoffe'!$H$23,P38="Laubschnittholz",'GWP Baustoffe'!$H$24,P38="OSB",'GWP Baustoffe'!$H$25,P38="Steico LVL",'GWP Baustoffe'!$H$26,P38="Gabun Sperr.",'GWP Baustoffe'!$H$27,P38="Birke Multi",'GWP Baustoffe'!$H$28,P38="Birke Multi zert.",'GWP Baustoffe'!$I$28,P38="HPL 0,8mm",'GWP Baustoffe'!$H$29*1250,P38="Polystyrol (XPS)",'GWP Baustoffe'!$H$87)</f>
        <v>0</v>
      </c>
      <c r="X38" s="131">
        <f t="shared" si="5"/>
        <v>0</v>
      </c>
      <c r="Y38" s="113"/>
      <c r="Z38" s="107" t="s">
        <v>24</v>
      </c>
      <c r="AA38" s="114"/>
      <c r="AB38" s="164">
        <v>0</v>
      </c>
      <c r="AC38" s="189">
        <f>_xlfn.IFS(Z38="-",0,Z38="Schaumstoff_5cm",'GWP Baustoffe'!$F$34*1.5,Z38="PE_Noppenfolie",'GWP Baustoffe'!$F$80,Z38="PE_Folie 100my",'GWP Baustoffe'!$F$78,Z38="PE_Folie 1mm",'GWP Baustoffe'!$F$79,Z38="Linoleum allg",'GWP Baustoffe'!$F$68,Z38="Linoleum Forbo",'GWP Baustoffe'!$F$69,Z38="PVC 2mm",'GWP Baustoffe'!$F$70,Z38="Teppich 1400g/m²",'GWP Baustoffe'!$F$71,Z38="Laminat",'GWP Baustoffe'!$F$72,Z38="Natursteinfliesen",'GWP Baustoffe'!$F$73,Z38="keramische Fliesen",'GWP Baustoffe'!$F$74,Z38="Filz 3mm (400g)",'GWP Baustoffe'!$F$75,Z38="Filz Fulda Rex 800g",'GWP Baustoffe'!$F$76,Z38="Hanfvlies 3mm",'GWP Baustoffe'!$F$82,Z38="Texil Sonnenschutz",'GWP Baustoffe'!$F$77,Z38="Kraftpapier 120g",'GWP Baustoffe'!$F$110,Z38="Papiertapete bedr. ",'GWP Baustoffe'!$F$111,Z38="Glasvlies Tapete",'GWP Baustoffe'!$F$112,Z38="Glasvlies_bedr.",'GWP Baustoffe'!$F$113,Z38="Tanztepp. 2mm",'GWP Baustoffe'!$F$70,Z38="Tanztepp. 1,7mm",'GWP Baustoffe'!$F$70/2*1.7,Z38="Tanztepp. 1,2mm",'GWP Baustoffe'!$F$70/2*1.2,Z38="Malervlies",'GWP Baustoffe'!$F$75*0.6,Z38="Bodent. 450g BW",'GWP Baustoffe'!$F$32*0.5,Z38="Tüll 50g BW",'GWP Baustoffe'!$F$32*0.05,Z38="Tüll 50g KF",'GWP Baustoffe'!$F$33*0.05,Z38="Tüll 100g BW",'GWP Baustoffe'!$F$32*0.1,Z38="Tüll 100g KF",'GWP Baustoffe'!$F$33*0.1,Z38="Schl. Ne. 75g BW",'GWP Baustoffe'!$F$32*0.075,Z38="Schl. Ne. 75g KF",'GWP Baustoffe'!$F$33*0.075,Z38="Nessel 300g BW",'GWP Baustoffe'!$F$32*0.3,Z38="Nessel 300g KF",'GWP Baustoffe'!$F$33*0.3,Z38="Shirting 220g BW",'GWP Baustoffe'!$F$32*0.22,Z38="Hori- Ne. 400g BW",'GWP Baustoffe'!$F$32*0.4,Z38="Mollton 300g BW",'GWP Baustoffe'!$F$32*0.3,Z38="Dekomoll. 165g BW",'GWP Baustoffe'!$F$32*0.165,Z38="Velour 350g BW",'GWP Baustoffe'!$F$32*0.35,Z38="Velour 450g BW",'GWP Baustoffe'!$F$32*0.45,Z38="Velour 600g BW",'GWP Baustoffe'!$F$32*0.6,Z38="Glasklarfolie 0,3mm",'GWP Baustoffe'!$F$70*0.15,Z38="Proj.Folie 0,35mm",'GWP Baustoffe'!$F$70*0.175,Z38="Tyvek 2506B",'GWP Baustoffe'!$F$67,Z38="Mollton 200g BW",'GWP Baustoffe'!$F63*0.2,Z38="Wooleserge 150 B1",'GWP Baustoffe'!$F$120*1,Z38="Forbo Eternal PVC",'GWP Baustoffe'!$F$73,Z38="Kunstrasen 2400g/m²",'GWP Baustoffe'!$F$81,Z38="Teppich 750g/m²",'GWP Baustoffe'!$F$71*0.53,Z38="Teppich 300g/m²",'GWP Baustoffe'!$F$71*0.214)</f>
        <v>0</v>
      </c>
      <c r="AD38" s="161">
        <f>_xlfn.IFS(Z38="-",0,Z38="Schaumstoff_5cm",'GWP Baustoffe'!$H$34*1.5,Z38="PE_Noppenfolie",'GWP Baustoffe'!$H$80,Z38="PE_Folie 100my",'GWP Baustoffe'!$H$78,Z38="PE_Folie 1mm",'GWP Baustoffe'!$H$79,Z38="Linoleum allg",'GWP Baustoffe'!$H$68,Z38="Linoleum Forbo",'GWP Baustoffe'!$H$69,Z38="PVC 2mm",'GWP Baustoffe'!$H$70,Z38="Teppich 1400g/m²",'GWP Baustoffe'!$H$71,Z38="Laminat",'GWP Baustoffe'!$H$72,Z38="Natursteinfliesen",'GWP Baustoffe'!$H$73,Z38="keramische Fliesen",'GWP Baustoffe'!$H$74,Z38="Filz 3mm (400g)",'GWP Baustoffe'!$H$75,Z38="Filz Fulda Rex 800g",'GWP Baustoffe'!$H$76,Z38="Jute",'GWP Baustoffe'!$H$81,Z38="Hanfvlies 3mm",'GWP Baustoffe'!$H$82,Z38="Texil Sonnenschutz",'GWP Baustoffe'!$H$77,Z38="Kraftpapier 120g",'GWP Baustoffe'!$H$110,Z38="Papiertapete bedr. ",'GWP Baustoffe'!$H$111,Z38="Glasvlies Tapete",'GWP Baustoffe'!$H$112,Z38="Glasvlies_bedr.",'GWP Baustoffe'!$H$113,Z38="Tanztepp. 2mm",'GWP Baustoffe'!$H$70,Z38="Tanztepp. 1,7mm",'GWP Baustoffe'!$H$70/2*1.7,Z38="Tanztepp. 1,2mm",'GWP Baustoffe'!$H$70/2*1.2,Z38="Malervlies",'GWP Baustoffe'!$H$75*0.6,Z38="Bodent. 450g BW",'GWP Baustoffe'!$G$32*0.45,Z38="Tüll 50g BW",'GWP Baustoffe'!$G$32*0.05,Z38="Tüll 50g KF",'GWP Baustoffe'!$G$33*0.05,Z38="Tüll 100g BW",'GWP Baustoffe'!$G$32*0.1,Z38="Tüll 100g KF",'GWP Baustoffe'!$G$33*0.1,Z38="Schl. Ne. 75g BW",'GWP Baustoffe'!$G$32*0.075,Z38="Schl. Ne. 75g KF",'GWP Baustoffe'!$G$33*0.075,Z38="Nessel 300g BW",'GWP Baustoffe'!$G$32*0.3,Z38="Nessel 300g KF",'GWP Baustoffe'!$G$33*0.3,Z38="Shirting 220g BW",'GWP Baustoffe'!$G$32*0.22,Z38="Hori- Ne. 400g BW",'GWP Baustoffe'!$G$32*0.4,Z38="Mollton 300g BW",'GWP Baustoffe'!$G$32*0.3,Z38="Dekomoll. 165g BW",'GWP Baustoffe'!$G$32*0.165,Z38="Velour 350g BW",'GWP Baustoffe'!$G$32*0.35,Z38="Velour 450g BW",'GWP Baustoffe'!$G$32*0.45,Z38="Velour 600g BW",'GWP Baustoffe'!$G$32*0.6,Z38="Glasklarfolie 0,3mm",'GWP Baustoffe'!$H$70*0.15,Z38="Proj.Folie 0,35mm",'GWP Baustoffe'!$H$70*0.175,Z38="Tyvek 2506B",'GWP Baustoffe'!$H$67,Z38="Mollton 200g BW",'GWP Baustoffe'!$G$32*0.2,Z38="Wooleserge 150 B1",'GWP Baustoffe'!$H$120*1,Z38="Forbo Eternal PVC",'GWP Baustoffe'!$H$73,Z38="Kunstrasen 2400g/m²",'GWP Baustoffe'!$H$81,Z38="Teppich 750g/m²",'GWP Baustoffe'!$H$71*0.53,Z38="Teppich 300g/m²",'GWP Baustoffe'!$H$71*0.214)</f>
        <v>0</v>
      </c>
      <c r="AE38" s="131">
        <f t="shared" si="0"/>
        <v>0</v>
      </c>
      <c r="AF38" s="112"/>
      <c r="AG38" s="106" t="s">
        <v>24</v>
      </c>
      <c r="AH38" s="106"/>
      <c r="AI38" s="132">
        <f>_xlfn.IFS(AG38="-",0,AG38="Fassadenfarbe [l]",'GWP Baustoffe'!$H$36,AG38="Disp. Innen [l]",'GWP Baustoffe'!$H$37,AG38="Lacke, H²O [l]",'GWP Baustoffe'!$H$41,AG38="Lacke, löse. [l]",'GWP Baustoffe'!$H$38,AG38="Metalllack, löse. [l]",'GWP Baustoffe'!$H$43,AG38="Parkettlack H²O [l]",'GWP Baustoffe'!$H$43,AG38="Henso Brands. [kg]",'GWP Baustoffe'!$H$39,AG38="Kleber [kg]",'GWP Baustoffe'!$H$40,AG38="PE Schaum [kg]",'GWP Baustoffe'!$G$54,AG38="Gewebefüller [kg]",'GWP Baustoffe'!$H$56,AG38="Silicon [kg]",'GWP Baustoffe'!$H$45,AG38="Kalkfarbe [kg]",'GWP Baustoffe'!$H$44,AG38="GFK",'GWP Baustoffe'!$H$55,AG38="Gipsputz [kg]",'GWP Baustoffe'!$H$57,AG38="Acylfarbe [l]",'GWP Baustoffe'!$H$58,AG38="GFK [kg]",'GWP Baustoffe'!$H$53)</f>
        <v>0</v>
      </c>
      <c r="AJ38" s="133">
        <f t="shared" si="6"/>
        <v>0</v>
      </c>
      <c r="AK38" s="112"/>
      <c r="AL38" s="107" t="s">
        <v>24</v>
      </c>
      <c r="AM38" s="114"/>
      <c r="AN38" s="164">
        <v>0</v>
      </c>
      <c r="AO38" s="176">
        <f>_xlfn.IFS(AL38="-",0,AL38="Papphülsen [kg]",'GWP Baustoffe'!$F$64,AL38="Acrylwanne [kg]",'GWP Baustoffe'!$F$89,AL38="Stahlwanne [m²]",'GWP Baustoffe'!$F$90,AL38="Künst. Zweig, 70cm mit Blatt [Stk]",'GWP Baustoffe'!$F$143,AL38="Styropor 5x50x100cm [Stk]",'GWP Baustoffe'!$F$144,AL38="Styropor 20x50x100cm [Stk]",'GWP Baustoffe'!$F$145,AL38="Styroppor 30x50x100cm [Stk]",'GWP Baustoffe'!$F$146,AL38="Styropdur 3x60x120cm [Stk]",'GWP Baustoffe'!$F$147,AL38="Styropdur 4x60x120cm [Stk]",'GWP Baustoffe'!$F$148,AL38="Styropdur 5x60x120cm [Stk]",'GWP Baustoffe'!$F$149,AL38="Styropdur 12x60x120cm [Stk]",'GWP Baustoffe'!$F$150,AL38="Rohriso. PE  12/15mm x 9mm [m]",'GWP Baustoffe'!$F$151,AL38="Rohriso. PE 18mm x 20mm [m]",'GWP Baustoffe'!$F$152,AL38="Rohriso. PE  22mm x 20mm [m]",'GWP Baustoffe'!$F$153,AL38="Rohriso. PE  28mm x 20mm [m]",'GWP Baustoffe'!$F$154,AL38="Rohriso. PE  60mm x 20mm [m]",'GWP Baustoffe'!$F$155,AL38="Rohriso. PE  114mm x 20mm [m]",'GWP Baustoffe'!$F$156,AL38="Europalette [Stk]",'GWP Baustoffe'!$F$157,AL38="Pulverbeschichten [m²]",'GWP Baustoffe'!$F$172,AL38="Schrauben/Kleint. Satz [Stk]",'GWP Baustoffe'!$F$169,AL38="PVC Rohr [kg]",'GWP Baustoffe'!$F$63,AL38="Stroh/Heu [kg]",'GWP Baustoffe'!$F$60,AL38="fertige Innentür [Stk]",'GWP Baustoffe'!$F$158,AL38="Blähton [kg]",'GWP Baustoffe'!$F$176,AL38="Blähglas [kg]",'GWP Baustoffe'!$F$175,AL38="Perlit 0-3 [kg]",'GWP Baustoffe'!$F$177,AL38="Perlit 0-1 [kg]",'GWP Baustoffe'!$F$178,AL38="Kies 2/32 [kg]",'GWP Baustoffe'!$F$179,AL38="Bimskies [kg]",'GWP Baustoffe'!$F$180,AL38="Korkschrot [kg]",'GWP Baustoffe'!$F$181,AL38="Kalksteinsand tr. [kg]",'GWP Baustoffe'!$F$182,AL38="Sand 0/2 tr. [kg]",'GWP Baustoffe'!$F$183,AL38="Sand 0/2 feucht [kg]",'GWP Baustoffe'!$F$184,AL38="Lehm [m³]",'GWP Baustoffe'!$F$185,AL38="Torf [m³]",'GWP Baustoffe'!$F$186,AL38="Riggips 10mm [m²]",'GWP Baustoffe'!$F$188,AL38="Riggips 12,5mm [m²]",'GWP Baustoffe'!$F$189,AL38="Riggips 15mm [m²]",'GWP Baustoffe'!$F$190,AL38="Riggips 18mm [m²]",'GWP Baustoffe'!$F$191,AL38="Glasbaustein [m³]",'GWP Baustoffe'!$F$193,AL38="Promatec 15mm [m²]",'GWP Baustoffe'!$F$194,AL38="Steinwolle [m³]",'GWP Baustoffe'!$F$195)</f>
        <v>0</v>
      </c>
      <c r="AP38" s="161">
        <f>_xlfn.IFS(AL38="-",0,AL38="Papphülsen [kg]",'GWP Baustoffe'!$H$64,AL38="Acrylwanne [kg]",'GWP Baustoffe'!$H$89,AL38="Stahlwanne [m²]",'GWP Baustoffe'!$H$90,AL38="Künst. Zweig, 70cm mit Blatt [Stk]",'GWP Baustoffe'!$H$143,AL38="Styropor 5x50x100cm [Stk]",'GWP Baustoffe'!$H$144,AL38="Styropor 20x50x100cm [Stk]",'GWP Baustoffe'!$H$145,AL38="Styroppor 30x50x100cm [Stk]",'GWP Baustoffe'!$H$146,AL38="Styropdur 3x60x120cm [Stk]",'GWP Baustoffe'!$H$147,AL38="Styropdur 4x60x120cm [Stk]",'GWP Baustoffe'!$H$148,AL38="Styropdur 5x60x120cm [Stk]",'GWP Baustoffe'!$H$149,AL38="Styropdur 12x60x120cm [Stk]",'GWP Baustoffe'!$H$150,AL38="Rohriso. PE  12/15mm x 9mm [m]",'GWP Baustoffe'!$H$151,AL38="Rohriso. PE 18mm x 20mm [m]",'GWP Baustoffe'!$H$152,AL38="Rohriso. PE  22mm x 20mm [m]",'GWP Baustoffe'!$H$153,AL38="Rohriso. PE  28mm x 20mm [m]",'GWP Baustoffe'!$H$154,AL38="Rohriso. PE  60mm x 20mm [m]",'GWP Baustoffe'!$H$155,AL38="Rohriso. PE  114mm x 20mm [m]",'GWP Baustoffe'!$H$156,AL38="Europalette [Stk]",'GWP Baustoffe'!$H$157,AL38="Pulverbeschichten [m²]",'GWP Baustoffe'!$H$172,AL38="Schrauben/Kleint. Satz [Stk]",'GWP Baustoffe'!$H$169,AL38="PVC Rohr [kg]",'GWP Baustoffe'!$H$63,AL38="Stroh/Heu [kg]",'GWP Baustoffe'!$H$60,AL38="fertige Innentür [Stk]",'GWP Baustoffe'!$H$158,AL38="Blähton [kg]",'GWP Baustoffe'!$H$176,AL38="Blähglas [kg]",'GWP Baustoffe'!$H$175,AL38="Perlit 0-3 [kg]",'GWP Baustoffe'!$H$177,AL38="Perlit 0-1 [kg]",'GWP Baustoffe'!$H$178,AL38="Kies 2/32 [kg]",'GWP Baustoffe'!$H$179,AL38="Bimskies [kg]",'GWP Baustoffe'!$H$180,AL38="Korkschrot [kg]",'GWP Baustoffe'!$H$181,AL38="Kalksteinsand tr. [kg]",'GWP Baustoffe'!$H$182,AL38="Sand 0/2 tr. [kg]",'GWP Baustoffe'!$H$183,AL38="Sand 0/2 feucht [kg]",'GWP Baustoffe'!$H$184,AL38="Lehm [m³]",'GWP Baustoffe'!$H$185,AL38="Torf [m³]",'GWP Baustoffe'!$H$186,AL38="Riggips 10mm [m²]",'GWP Baustoffe'!$H$188,AL38="Riggips 12,5mm [m²]",'GWP Baustoffe'!$H$189,AL38="Riggips 15mm [m²]",'GWP Baustoffe'!$H$190,AL38="Riggips 18mm [m²]",'GWP Baustoffe'!$H$191,AL38="Glasbaustein [m³]",'GWP Baustoffe'!$H$193,AL38="Promatec 15mm [m²]",'GWP Baustoffe'!$H$194,AL38="Steinwolle [m³]",'GWP Baustoffe'!$H$195)</f>
        <v>0</v>
      </c>
      <c r="AQ38" s="131">
        <f t="shared" si="2"/>
        <v>0</v>
      </c>
      <c r="AR38" s="105"/>
      <c r="AS38" s="105"/>
      <c r="AT38" s="105"/>
      <c r="AU38" s="105"/>
      <c r="AV38" s="105"/>
      <c r="AW38" s="105"/>
    </row>
    <row r="39" spans="1:49" s="49" customFormat="1" ht="21" customHeight="1" x14ac:dyDescent="0.3">
      <c r="A39" s="112"/>
      <c r="B39" s="106" t="s">
        <v>24</v>
      </c>
      <c r="C39" s="114"/>
      <c r="D39" s="164">
        <v>90</v>
      </c>
      <c r="E39" s="161">
        <f>_xlfn.IFS(B39="-",0,B39="Profil",'GWP Baustoffe'!$F$7,B39="Blech",'GWP Baustoffe'!$F$8,B39="Edel Blech",'GWP Baustoffe'!$F$47,B39="verz. Blech",'GWP Baustoffe'!F$49)</f>
        <v>0</v>
      </c>
      <c r="F39" s="129">
        <f>_xlfn.IFS(B39="-",0,B39="Profil",'GWP Baustoffe'!$H$7,B39="Blech",'GWP Baustoffe'!$H$8,B39="Edel Blech",'GWP Baustoffe'!$H$47,B39="verz. Blech",'GWP Baustoffe'!$H$49)</f>
        <v>0</v>
      </c>
      <c r="G39" s="131">
        <f t="shared" si="3"/>
        <v>0</v>
      </c>
      <c r="H39" s="112"/>
      <c r="I39" s="106" t="s">
        <v>24</v>
      </c>
      <c r="J39" s="158"/>
      <c r="K39" s="164">
        <v>90</v>
      </c>
      <c r="L39" s="161">
        <f>_xlfn.IFS(I39="-",0,I39="Al Profil",'GWP Baustoffe'!$F$9,I39="Al Blech",'GWP Baustoffe'!$F$10,I39="Cu Blech",0)</f>
        <v>0</v>
      </c>
      <c r="M39" s="129">
        <f>_xlfn.IFS(I39="-",0,I39="Al Profil",'GWP Baustoffe'!$H$9,I39="Al Blech",'GWP Baustoffe'!$H$10,I39="Cu Blech",'GWP Baustoffe'!$H$48)</f>
        <v>0</v>
      </c>
      <c r="N39" s="131">
        <f t="shared" si="4"/>
        <v>0</v>
      </c>
      <c r="O39" s="112"/>
      <c r="P39" s="106" t="s">
        <v>24</v>
      </c>
      <c r="Q39" s="107"/>
      <c r="R39" s="106"/>
      <c r="S39" s="107"/>
      <c r="T39" s="114"/>
      <c r="U39" s="164">
        <v>10</v>
      </c>
      <c r="V39" s="162">
        <f>_xlfn.IFS(P39="-",0,P39="Latten",'GWP Baustoffe'!$F$13,P39="Latten zert.",'GWP Baustoffe'!$F$13,P39="KVH",'GWP Baustoffe'!$F$14,P39="Hobelware",'GWP Baustoffe'!$F$15,P39="Hobelware zert.",'GWP Baustoffe'!$F$15,P39="Sperrholz",'GWP Baustoffe'!$F$16,P39="Sperrholz zert.",'GWP Baustoffe'!$F$16,P39="Fi 3-Schicht",'GWP Baustoffe'!$F$17,P39="Fi 3-Schicht zert.",'GWP Baustoffe'!$F$17,P39="Gabun Tipla",'GWP Baustoffe'!$F$18,P39="MDF",'GWP Baustoffe'!$F$19,P39="MDF be.",'GWP Baustoffe'!$F$20,P39="HDF",'GWP Baustoffe'!$F$21,P39="Spanplatte",'GWP Baustoffe'!$F$22,P39="Spanplatte, be.",'GWP Baustoffe'!$F$23,P39="Laubschnittholz",'GWP Baustoffe'!$F$24,P39="OSB",'GWP Baustoffe'!$F$25,P39="Steico LVL",'GWP Baustoffe'!$F$26,P39="Gabun Sperr.",'GWP Baustoffe'!$F$27,P39="Birke Multi",'GWP Baustoffe'!$F$28,P39="Birke Multi zert.",'GWP Baustoffe'!$F$28,P39="HPL 0,8mm",'GWP Baustoffe'!$F$29*1250,P39="Polystyrol (XPS)",'GWP Baustoffe'!$F$87)</f>
        <v>0</v>
      </c>
      <c r="W39" s="129">
        <f>_xlfn.IFS(P39="-",0,P39="Latten",'GWP Baustoffe'!$H$13,P39="Latten zert.",'GWP Baustoffe'!$I$13,P39="KVH",'GWP Baustoffe'!$H$14,P39="Hobelware",'GWP Baustoffe'!$H$15,P39="Hobelware zert.",'GWP Baustoffe'!$I$15,P39="Sperrholz",'GWP Baustoffe'!$H$16,P39="Sperrholz zert.",'GWP Baustoffe'!$I$16,P39="Fi 3-Schicht",'GWP Baustoffe'!$H$17,P39="Fi 3-Schicht zert.",'GWP Baustoffe'!$I$17,P39="Gabun Tipla",'GWP Baustoffe'!$H$18,P39="MDF",'GWP Baustoffe'!$H$19,P39="MDF be.",'GWP Baustoffe'!$H$20,P39="HDF",'GWP Baustoffe'!$H$21,P39="Spanplatte",'GWP Baustoffe'!$H$22,P39="Spanplatte, be.",'GWP Baustoffe'!$H$23,P39="Laubschnittholz",'GWP Baustoffe'!$H$24,P39="OSB",'GWP Baustoffe'!$H$25,P39="Steico LVL",'GWP Baustoffe'!$H$26,P39="Gabun Sperr.",'GWP Baustoffe'!$H$27,P39="Birke Multi",'GWP Baustoffe'!$H$28,P39="Birke Multi zert.",'GWP Baustoffe'!$I$28,P39="HPL 0,8mm",'GWP Baustoffe'!$H$29*1250,P39="Polystyrol (XPS)",'GWP Baustoffe'!$H$87)</f>
        <v>0</v>
      </c>
      <c r="X39" s="131">
        <f t="shared" si="5"/>
        <v>0</v>
      </c>
      <c r="Y39" s="113"/>
      <c r="Z39" s="107" t="s">
        <v>24</v>
      </c>
      <c r="AA39" s="114"/>
      <c r="AB39" s="164">
        <v>0</v>
      </c>
      <c r="AC39" s="189">
        <f>_xlfn.IFS(Z39="-",0,Z39="Schaumstoff_5cm",'GWP Baustoffe'!$F$34*1.5,Z39="PE_Noppenfolie",'GWP Baustoffe'!$F$80,Z39="PE_Folie 100my",'GWP Baustoffe'!$F$78,Z39="PE_Folie 1mm",'GWP Baustoffe'!$F$79,Z39="Linoleum allg",'GWP Baustoffe'!$F$68,Z39="Linoleum Forbo",'GWP Baustoffe'!$F$69,Z39="PVC 2mm",'GWP Baustoffe'!$F$70,Z39="Teppich 1400g/m²",'GWP Baustoffe'!$F$71,Z39="Laminat",'GWP Baustoffe'!$F$72,Z39="Natursteinfliesen",'GWP Baustoffe'!$F$73,Z39="keramische Fliesen",'GWP Baustoffe'!$F$74,Z39="Filz 3mm (400g)",'GWP Baustoffe'!$F$75,Z39="Filz Fulda Rex 800g",'GWP Baustoffe'!$F$76,Z39="Hanfvlies 3mm",'GWP Baustoffe'!$F$82,Z39="Texil Sonnenschutz",'GWP Baustoffe'!$F$77,Z39="Kraftpapier 120g",'GWP Baustoffe'!$F$110,Z39="Papiertapete bedr. ",'GWP Baustoffe'!$F$111,Z39="Glasvlies Tapete",'GWP Baustoffe'!$F$112,Z39="Glasvlies_bedr.",'GWP Baustoffe'!$F$113,Z39="Tanztepp. 2mm",'GWP Baustoffe'!$F$70,Z39="Tanztepp. 1,7mm",'GWP Baustoffe'!$F$70/2*1.7,Z39="Tanztepp. 1,2mm",'GWP Baustoffe'!$F$70/2*1.2,Z39="Malervlies",'GWP Baustoffe'!$F$75*0.6,Z39="Bodent. 450g BW",'GWP Baustoffe'!$F$32*0.5,Z39="Tüll 50g BW",'GWP Baustoffe'!$F$32*0.05,Z39="Tüll 50g KF",'GWP Baustoffe'!$F$33*0.05,Z39="Tüll 100g BW",'GWP Baustoffe'!$F$32*0.1,Z39="Tüll 100g KF",'GWP Baustoffe'!$F$33*0.1,Z39="Schl. Ne. 75g BW",'GWP Baustoffe'!$F$32*0.075,Z39="Schl. Ne. 75g KF",'GWP Baustoffe'!$F$33*0.075,Z39="Nessel 300g BW",'GWP Baustoffe'!$F$32*0.3,Z39="Nessel 300g KF",'GWP Baustoffe'!$F$33*0.3,Z39="Shirting 220g BW",'GWP Baustoffe'!$F$32*0.22,Z39="Hori- Ne. 400g BW",'GWP Baustoffe'!$F$32*0.4,Z39="Mollton 300g BW",'GWP Baustoffe'!$F$32*0.3,Z39="Dekomoll. 165g BW",'GWP Baustoffe'!$F$32*0.165,Z39="Velour 350g BW",'GWP Baustoffe'!$F$32*0.35,Z39="Velour 450g BW",'GWP Baustoffe'!$F$32*0.45,Z39="Velour 600g BW",'GWP Baustoffe'!$F$32*0.6,Z39="Glasklarfolie 0,3mm",'GWP Baustoffe'!$F$70*0.15,Z39="Proj.Folie 0,35mm",'GWP Baustoffe'!$F$70*0.175,Z39="Tyvek 2506B",'GWP Baustoffe'!$F$67,Z39="Mollton 200g BW",'GWP Baustoffe'!$F64*0.2,Z39="Wooleserge 150 B1",'GWP Baustoffe'!$F$120*1,Z39="Forbo Eternal PVC",'GWP Baustoffe'!$F$73,Z39="Kunstrasen 2400g/m²",'GWP Baustoffe'!$F$81,Z39="Teppich 750g/m²",'GWP Baustoffe'!$F$71*0.53,Z39="Teppich 300g/m²",'GWP Baustoffe'!$F$71*0.214)</f>
        <v>0</v>
      </c>
      <c r="AD39" s="161">
        <f>_xlfn.IFS(Z39="-",0,Z39="Schaumstoff_5cm",'GWP Baustoffe'!$H$34*1.5,Z39="PE_Noppenfolie",'GWP Baustoffe'!$H$80,Z39="PE_Folie 100my",'GWP Baustoffe'!$H$78,Z39="PE_Folie 1mm",'GWP Baustoffe'!$H$79,Z39="Linoleum allg",'GWP Baustoffe'!$H$68,Z39="Linoleum Forbo",'GWP Baustoffe'!$H$69,Z39="PVC 2mm",'GWP Baustoffe'!$H$70,Z39="Teppich 1400g/m²",'GWP Baustoffe'!$H$71,Z39="Laminat",'GWP Baustoffe'!$H$72,Z39="Natursteinfliesen",'GWP Baustoffe'!$H$73,Z39="keramische Fliesen",'GWP Baustoffe'!$H$74,Z39="Filz 3mm (400g)",'GWP Baustoffe'!$H$75,Z39="Filz Fulda Rex 800g",'GWP Baustoffe'!$H$76,Z39="Jute",'GWP Baustoffe'!$H$81,Z39="Hanfvlies 3mm",'GWP Baustoffe'!$H$82,Z39="Texil Sonnenschutz",'GWP Baustoffe'!$H$77,Z39="Kraftpapier 120g",'GWP Baustoffe'!$H$110,Z39="Papiertapete bedr. ",'GWP Baustoffe'!$H$111,Z39="Glasvlies Tapete",'GWP Baustoffe'!$H$112,Z39="Glasvlies_bedr.",'GWP Baustoffe'!$H$113,Z39="Tanztepp. 2mm",'GWP Baustoffe'!$H$70,Z39="Tanztepp. 1,7mm",'GWP Baustoffe'!$H$70/2*1.7,Z39="Tanztepp. 1,2mm",'GWP Baustoffe'!$H$70/2*1.2,Z39="Malervlies",'GWP Baustoffe'!$H$75*0.6,Z39="Bodent. 450g BW",'GWP Baustoffe'!$G$32*0.45,Z39="Tüll 50g BW",'GWP Baustoffe'!$G$32*0.05,Z39="Tüll 50g KF",'GWP Baustoffe'!$G$33*0.05,Z39="Tüll 100g BW",'GWP Baustoffe'!$G$32*0.1,Z39="Tüll 100g KF",'GWP Baustoffe'!$G$33*0.1,Z39="Schl. Ne. 75g BW",'GWP Baustoffe'!$G$32*0.075,Z39="Schl. Ne. 75g KF",'GWP Baustoffe'!$G$33*0.075,Z39="Nessel 300g BW",'GWP Baustoffe'!$G$32*0.3,Z39="Nessel 300g KF",'GWP Baustoffe'!$G$33*0.3,Z39="Shirting 220g BW",'GWP Baustoffe'!$G$32*0.22,Z39="Hori- Ne. 400g BW",'GWP Baustoffe'!$G$32*0.4,Z39="Mollton 300g BW",'GWP Baustoffe'!$G$32*0.3,Z39="Dekomoll. 165g BW",'GWP Baustoffe'!$G$32*0.165,Z39="Velour 350g BW",'GWP Baustoffe'!$G$32*0.35,Z39="Velour 450g BW",'GWP Baustoffe'!$G$32*0.45,Z39="Velour 600g BW",'GWP Baustoffe'!$G$32*0.6,Z39="Glasklarfolie 0,3mm",'GWP Baustoffe'!$H$70*0.15,Z39="Proj.Folie 0,35mm",'GWP Baustoffe'!$H$70*0.175,Z39="Tyvek 2506B",'GWP Baustoffe'!$H$67,Z39="Mollton 200g BW",'GWP Baustoffe'!$G$32*0.2,Z39="Wooleserge 150 B1",'GWP Baustoffe'!$H$120*1,Z39="Forbo Eternal PVC",'GWP Baustoffe'!$H$73,Z39="Kunstrasen 2400g/m²",'GWP Baustoffe'!$H$81,Z39="Teppich 750g/m²",'GWP Baustoffe'!$H$71*0.53,Z39="Teppich 300g/m²",'GWP Baustoffe'!$H$71*0.214)</f>
        <v>0</v>
      </c>
      <c r="AE39" s="131">
        <f t="shared" si="0"/>
        <v>0</v>
      </c>
      <c r="AF39" s="112"/>
      <c r="AG39" s="106" t="s">
        <v>24</v>
      </c>
      <c r="AH39" s="106"/>
      <c r="AI39" s="132">
        <f>_xlfn.IFS(AG39="-",0,AG39="Fassadenfarbe [l]",'GWP Baustoffe'!$H$36,AG39="Disp. Innen [l]",'GWP Baustoffe'!$H$37,AG39="Lacke, H²O [l]",'GWP Baustoffe'!$H$41,AG39="Lacke, löse. [l]",'GWP Baustoffe'!$H$38,AG39="Metalllack, löse. [l]",'GWP Baustoffe'!$H$43,AG39="Parkettlack H²O [l]",'GWP Baustoffe'!$H$43,AG39="Henso Brands. [kg]",'GWP Baustoffe'!$H$39,AG39="Kleber [kg]",'GWP Baustoffe'!$H$40,AG39="PE Schaum [kg]",'GWP Baustoffe'!$G$54,AG39="Gewebefüller [kg]",'GWP Baustoffe'!$H$56,AG39="Silicon [kg]",'GWP Baustoffe'!$H$45,AG39="Kalkfarbe [kg]",'GWP Baustoffe'!$H$44,AG39="GFK",'GWP Baustoffe'!$H$55,AG39="Gipsputz [kg]",'GWP Baustoffe'!$H$57,AG39="Acylfarbe [l]",'GWP Baustoffe'!$H$58,AG39="GFK [kg]",'GWP Baustoffe'!$H$53)</f>
        <v>0</v>
      </c>
      <c r="AJ39" s="133">
        <f t="shared" si="6"/>
        <v>0</v>
      </c>
      <c r="AK39" s="112"/>
      <c r="AL39" s="107" t="s">
        <v>24</v>
      </c>
      <c r="AM39" s="114"/>
      <c r="AN39" s="164">
        <v>0</v>
      </c>
      <c r="AO39" s="176">
        <f>_xlfn.IFS(AL39="-",0,AL39="Papphülsen [kg]",'GWP Baustoffe'!$F$64,AL39="Acrylwanne [kg]",'GWP Baustoffe'!$F$89,AL39="Stahlwanne [m²]",'GWP Baustoffe'!$F$90,AL39="Künst. Zweig, 70cm mit Blatt [Stk]",'GWP Baustoffe'!$F$143,AL39="Styropor 5x50x100cm [Stk]",'GWP Baustoffe'!$F$144,AL39="Styropor 20x50x100cm [Stk]",'GWP Baustoffe'!$F$145,AL39="Styroppor 30x50x100cm [Stk]",'GWP Baustoffe'!$F$146,AL39="Styropdur 3x60x120cm [Stk]",'GWP Baustoffe'!$F$147,AL39="Styropdur 4x60x120cm [Stk]",'GWP Baustoffe'!$F$148,AL39="Styropdur 5x60x120cm [Stk]",'GWP Baustoffe'!$F$149,AL39="Styropdur 12x60x120cm [Stk]",'GWP Baustoffe'!$F$150,AL39="Rohriso. PE  12/15mm x 9mm [m]",'GWP Baustoffe'!$F$151,AL39="Rohriso. PE 18mm x 20mm [m]",'GWP Baustoffe'!$F$152,AL39="Rohriso. PE  22mm x 20mm [m]",'GWP Baustoffe'!$F$153,AL39="Rohriso. PE  28mm x 20mm [m]",'GWP Baustoffe'!$F$154,AL39="Rohriso. PE  60mm x 20mm [m]",'GWP Baustoffe'!$F$155,AL39="Rohriso. PE  114mm x 20mm [m]",'GWP Baustoffe'!$F$156,AL39="Europalette [Stk]",'GWP Baustoffe'!$F$157,AL39="Pulverbeschichten [m²]",'GWP Baustoffe'!$F$172,AL39="Schrauben/Kleint. Satz [Stk]",'GWP Baustoffe'!$F$169,AL39="PVC Rohr [kg]",'GWP Baustoffe'!$F$63,AL39="Stroh/Heu [kg]",'GWP Baustoffe'!$F$60,AL39="fertige Innentür [Stk]",'GWP Baustoffe'!$F$158,AL39="Blähton [kg]",'GWP Baustoffe'!$F$176,AL39="Blähglas [kg]",'GWP Baustoffe'!$F$175,AL39="Perlit 0-3 [kg]",'GWP Baustoffe'!$F$177,AL39="Perlit 0-1 [kg]",'GWP Baustoffe'!$F$178,AL39="Kies 2/32 [kg]",'GWP Baustoffe'!$F$179,AL39="Bimskies [kg]",'GWP Baustoffe'!$F$180,AL39="Korkschrot [kg]",'GWP Baustoffe'!$F$181,AL39="Kalksteinsand tr. [kg]",'GWP Baustoffe'!$F$182,AL39="Sand 0/2 tr. [kg]",'GWP Baustoffe'!$F$183,AL39="Sand 0/2 feucht [kg]",'GWP Baustoffe'!$F$184,AL39="Lehm [m³]",'GWP Baustoffe'!$F$185,AL39="Torf [m³]",'GWP Baustoffe'!$F$186,AL39="Riggips 10mm [m²]",'GWP Baustoffe'!$F$188,AL39="Riggips 12,5mm [m²]",'GWP Baustoffe'!$F$189,AL39="Riggips 15mm [m²]",'GWP Baustoffe'!$F$190,AL39="Riggips 18mm [m²]",'GWP Baustoffe'!$F$191,AL39="Glasbaustein [m³]",'GWP Baustoffe'!$F$193,AL39="Promatec 15mm [m²]",'GWP Baustoffe'!$F$194,AL39="Steinwolle [m³]",'GWP Baustoffe'!$F$195)</f>
        <v>0</v>
      </c>
      <c r="AP39" s="161">
        <f>_xlfn.IFS(AL39="-",0,AL39="Papphülsen [kg]",'GWP Baustoffe'!$H$64,AL39="Acrylwanne [kg]",'GWP Baustoffe'!$H$89,AL39="Stahlwanne [m²]",'GWP Baustoffe'!$H$90,AL39="Künst. Zweig, 70cm mit Blatt [Stk]",'GWP Baustoffe'!$H$143,AL39="Styropor 5x50x100cm [Stk]",'GWP Baustoffe'!$H$144,AL39="Styropor 20x50x100cm [Stk]",'GWP Baustoffe'!$H$145,AL39="Styroppor 30x50x100cm [Stk]",'GWP Baustoffe'!$H$146,AL39="Styropdur 3x60x120cm [Stk]",'GWP Baustoffe'!$H$147,AL39="Styropdur 4x60x120cm [Stk]",'GWP Baustoffe'!$H$148,AL39="Styropdur 5x60x120cm [Stk]",'GWP Baustoffe'!$H$149,AL39="Styropdur 12x60x120cm [Stk]",'GWP Baustoffe'!$H$150,AL39="Rohriso. PE  12/15mm x 9mm [m]",'GWP Baustoffe'!$H$151,AL39="Rohriso. PE 18mm x 20mm [m]",'GWP Baustoffe'!$H$152,AL39="Rohriso. PE  22mm x 20mm [m]",'GWP Baustoffe'!$H$153,AL39="Rohriso. PE  28mm x 20mm [m]",'GWP Baustoffe'!$H$154,AL39="Rohriso. PE  60mm x 20mm [m]",'GWP Baustoffe'!$H$155,AL39="Rohriso. PE  114mm x 20mm [m]",'GWP Baustoffe'!$H$156,AL39="Europalette [Stk]",'GWP Baustoffe'!$H$157,AL39="Pulverbeschichten [m²]",'GWP Baustoffe'!$H$172,AL39="Schrauben/Kleint. Satz [Stk]",'GWP Baustoffe'!$H$169,AL39="PVC Rohr [kg]",'GWP Baustoffe'!$H$63,AL39="Stroh/Heu [kg]",'GWP Baustoffe'!$H$60,AL39="fertige Innentür [Stk]",'GWP Baustoffe'!$H$158,AL39="Blähton [kg]",'GWP Baustoffe'!$H$176,AL39="Blähglas [kg]",'GWP Baustoffe'!$H$175,AL39="Perlit 0-3 [kg]",'GWP Baustoffe'!$H$177,AL39="Perlit 0-1 [kg]",'GWP Baustoffe'!$H$178,AL39="Kies 2/32 [kg]",'GWP Baustoffe'!$H$179,AL39="Bimskies [kg]",'GWP Baustoffe'!$H$180,AL39="Korkschrot [kg]",'GWP Baustoffe'!$H$181,AL39="Kalksteinsand tr. [kg]",'GWP Baustoffe'!$H$182,AL39="Sand 0/2 tr. [kg]",'GWP Baustoffe'!$H$183,AL39="Sand 0/2 feucht [kg]",'GWP Baustoffe'!$H$184,AL39="Lehm [m³]",'GWP Baustoffe'!$H$185,AL39="Torf [m³]",'GWP Baustoffe'!$H$186,AL39="Riggips 10mm [m²]",'GWP Baustoffe'!$H$188,AL39="Riggips 12,5mm [m²]",'GWP Baustoffe'!$H$189,AL39="Riggips 15mm [m²]",'GWP Baustoffe'!$H$190,AL39="Riggips 18mm [m²]",'GWP Baustoffe'!$H$191,AL39="Glasbaustein [m³]",'GWP Baustoffe'!$H$193,AL39="Promatec 15mm [m²]",'GWP Baustoffe'!$H$194,AL39="Steinwolle [m³]",'GWP Baustoffe'!$H$195)</f>
        <v>0</v>
      </c>
      <c r="AQ39" s="131">
        <f t="shared" si="2"/>
        <v>0</v>
      </c>
      <c r="AR39" s="105"/>
      <c r="AS39" s="105"/>
      <c r="AT39" s="105"/>
      <c r="AU39" s="105"/>
      <c r="AV39" s="105"/>
      <c r="AW39" s="105"/>
    </row>
    <row r="40" spans="1:49" s="49" customFormat="1" ht="21" customHeight="1" x14ac:dyDescent="0.3">
      <c r="A40" s="112"/>
      <c r="B40" s="106" t="s">
        <v>24</v>
      </c>
      <c r="C40" s="114"/>
      <c r="D40" s="164">
        <v>90</v>
      </c>
      <c r="E40" s="161">
        <f>_xlfn.IFS(B40="-",0,B40="Profil",'GWP Baustoffe'!$F$7,B40="Blech",'GWP Baustoffe'!$F$8,B40="Edel Blech",'GWP Baustoffe'!$F$47,B40="verz. Blech",'GWP Baustoffe'!F$49)</f>
        <v>0</v>
      </c>
      <c r="F40" s="129">
        <f>_xlfn.IFS(B40="-",0,B40="Profil",'GWP Baustoffe'!$H$7,B40="Blech",'GWP Baustoffe'!$H$8,B40="Edel Blech",'GWP Baustoffe'!$H$47,B40="verz. Blech",'GWP Baustoffe'!$H$49)</f>
        <v>0</v>
      </c>
      <c r="G40" s="131">
        <f t="shared" si="3"/>
        <v>0</v>
      </c>
      <c r="H40" s="112"/>
      <c r="I40" s="106" t="s">
        <v>24</v>
      </c>
      <c r="J40" s="158"/>
      <c r="K40" s="164">
        <v>90</v>
      </c>
      <c r="L40" s="161">
        <f>_xlfn.IFS(I40="-",0,I40="Al Profil",'GWP Baustoffe'!$F$9,I40="Al Blech",'GWP Baustoffe'!$F$10,I40="Cu Blech",0)</f>
        <v>0</v>
      </c>
      <c r="M40" s="129">
        <f>_xlfn.IFS(I40="-",0,I40="Al Profil",'GWP Baustoffe'!$H$9,I40="Al Blech",'GWP Baustoffe'!$H$10,I40="Cu Blech",'GWP Baustoffe'!$H$48)</f>
        <v>0</v>
      </c>
      <c r="N40" s="131">
        <f t="shared" si="4"/>
        <v>0</v>
      </c>
      <c r="O40" s="112"/>
      <c r="P40" s="106" t="s">
        <v>24</v>
      </c>
      <c r="Q40" s="107"/>
      <c r="R40" s="106"/>
      <c r="S40" s="107"/>
      <c r="T40" s="114"/>
      <c r="U40" s="164">
        <v>10</v>
      </c>
      <c r="V40" s="162">
        <f>_xlfn.IFS(P40="-",0,P40="Latten",'GWP Baustoffe'!$F$13,P40="Latten zert.",'GWP Baustoffe'!$F$13,P40="KVH",'GWP Baustoffe'!$F$14,P40="Hobelware",'GWP Baustoffe'!$F$15,P40="Hobelware zert.",'GWP Baustoffe'!$F$15,P40="Sperrholz",'GWP Baustoffe'!$F$16,P40="Sperrholz zert.",'GWP Baustoffe'!$F$16,P40="Fi 3-Schicht",'GWP Baustoffe'!$F$17,P40="Fi 3-Schicht zert.",'GWP Baustoffe'!$F$17,P40="Gabun Tipla",'GWP Baustoffe'!$F$18,P40="MDF",'GWP Baustoffe'!$F$19,P40="MDF be.",'GWP Baustoffe'!$F$20,P40="HDF",'GWP Baustoffe'!$F$21,P40="Spanplatte",'GWP Baustoffe'!$F$22,P40="Spanplatte, be.",'GWP Baustoffe'!$F$23,P40="Laubschnittholz",'GWP Baustoffe'!$F$24,P40="OSB",'GWP Baustoffe'!$F$25,P40="Steico LVL",'GWP Baustoffe'!$F$26,P40="Gabun Sperr.",'GWP Baustoffe'!$F$27,P40="Birke Multi",'GWP Baustoffe'!$F$28,P40="Birke Multi zert.",'GWP Baustoffe'!$F$28,P40="HPL 0,8mm",'GWP Baustoffe'!$F$29*1250,P40="Polystyrol (XPS)",'GWP Baustoffe'!$F$87)</f>
        <v>0</v>
      </c>
      <c r="W40" s="129">
        <f>_xlfn.IFS(P40="-",0,P40="Latten",'GWP Baustoffe'!$H$13,P40="Latten zert.",'GWP Baustoffe'!$I$13,P40="KVH",'GWP Baustoffe'!$H$14,P40="Hobelware",'GWP Baustoffe'!$H$15,P40="Hobelware zert.",'GWP Baustoffe'!$I$15,P40="Sperrholz",'GWP Baustoffe'!$H$16,P40="Sperrholz zert.",'GWP Baustoffe'!$I$16,P40="Fi 3-Schicht",'GWP Baustoffe'!$H$17,P40="Fi 3-Schicht zert.",'GWP Baustoffe'!$I$17,P40="Gabun Tipla",'GWP Baustoffe'!$H$18,P40="MDF",'GWP Baustoffe'!$H$19,P40="MDF be.",'GWP Baustoffe'!$H$20,P40="HDF",'GWP Baustoffe'!$H$21,P40="Spanplatte",'GWP Baustoffe'!$H$22,P40="Spanplatte, be.",'GWP Baustoffe'!$H$23,P40="Laubschnittholz",'GWP Baustoffe'!$H$24,P40="OSB",'GWP Baustoffe'!$H$25,P40="Steico LVL",'GWP Baustoffe'!$H$26,P40="Gabun Sperr.",'GWP Baustoffe'!$H$27,P40="Birke Multi",'GWP Baustoffe'!$H$28,P40="Birke Multi zert.",'GWP Baustoffe'!$I$28,P40="HPL 0,8mm",'GWP Baustoffe'!$H$29*1250,P40="Polystyrol (XPS)",'GWP Baustoffe'!$H$87)</f>
        <v>0</v>
      </c>
      <c r="X40" s="131">
        <f t="shared" si="5"/>
        <v>0</v>
      </c>
      <c r="Y40" s="113"/>
      <c r="Z40" s="107" t="s">
        <v>24</v>
      </c>
      <c r="AA40" s="114"/>
      <c r="AB40" s="164">
        <v>0</v>
      </c>
      <c r="AC40" s="189">
        <f>_xlfn.IFS(Z40="-",0,Z40="Schaumstoff_5cm",'GWP Baustoffe'!$F$34*1.5,Z40="PE_Noppenfolie",'GWP Baustoffe'!$F$80,Z40="PE_Folie 100my",'GWP Baustoffe'!$F$78,Z40="PE_Folie 1mm",'GWP Baustoffe'!$F$79,Z40="Linoleum allg",'GWP Baustoffe'!$F$68,Z40="Linoleum Forbo",'GWP Baustoffe'!$F$69,Z40="PVC 2mm",'GWP Baustoffe'!$F$70,Z40="Teppich 1400g/m²",'GWP Baustoffe'!$F$71,Z40="Laminat",'GWP Baustoffe'!$F$72,Z40="Natursteinfliesen",'GWP Baustoffe'!$F$73,Z40="keramische Fliesen",'GWP Baustoffe'!$F$74,Z40="Filz 3mm (400g)",'GWP Baustoffe'!$F$75,Z40="Filz Fulda Rex 800g",'GWP Baustoffe'!$F$76,Z40="Hanfvlies 3mm",'GWP Baustoffe'!$F$82,Z40="Texil Sonnenschutz",'GWP Baustoffe'!$F$77,Z40="Kraftpapier 120g",'GWP Baustoffe'!$F$110,Z40="Papiertapete bedr. ",'GWP Baustoffe'!$F$111,Z40="Glasvlies Tapete",'GWP Baustoffe'!$F$112,Z40="Glasvlies_bedr.",'GWP Baustoffe'!$F$113,Z40="Tanztepp. 2mm",'GWP Baustoffe'!$F$70,Z40="Tanztepp. 1,7mm",'GWP Baustoffe'!$F$70/2*1.7,Z40="Tanztepp. 1,2mm",'GWP Baustoffe'!$F$70/2*1.2,Z40="Malervlies",'GWP Baustoffe'!$F$75*0.6,Z40="Bodent. 450g BW",'GWP Baustoffe'!$F$32*0.5,Z40="Tüll 50g BW",'GWP Baustoffe'!$F$32*0.05,Z40="Tüll 50g KF",'GWP Baustoffe'!$F$33*0.05,Z40="Tüll 100g BW",'GWP Baustoffe'!$F$32*0.1,Z40="Tüll 100g KF",'GWP Baustoffe'!$F$33*0.1,Z40="Schl. Ne. 75g BW",'GWP Baustoffe'!$F$32*0.075,Z40="Schl. Ne. 75g KF",'GWP Baustoffe'!$F$33*0.075,Z40="Nessel 300g BW",'GWP Baustoffe'!$F$32*0.3,Z40="Nessel 300g KF",'GWP Baustoffe'!$F$33*0.3,Z40="Shirting 220g BW",'GWP Baustoffe'!$F$32*0.22,Z40="Hori- Ne. 400g BW",'GWP Baustoffe'!$F$32*0.4,Z40="Mollton 300g BW",'GWP Baustoffe'!$F$32*0.3,Z40="Dekomoll. 165g BW",'GWP Baustoffe'!$F$32*0.165,Z40="Velour 350g BW",'GWP Baustoffe'!$F$32*0.35,Z40="Velour 450g BW",'GWP Baustoffe'!$F$32*0.45,Z40="Velour 600g BW",'GWP Baustoffe'!$F$32*0.6,Z40="Glasklarfolie 0,3mm",'GWP Baustoffe'!$F$70*0.15,Z40="Proj.Folie 0,35mm",'GWP Baustoffe'!$F$70*0.175,Z40="Tyvek 2506B",'GWP Baustoffe'!$F$67,Z40="Mollton 200g BW",'GWP Baustoffe'!$F65*0.2,Z40="Wooleserge 150 B1",'GWP Baustoffe'!$F$120*1,Z40="Forbo Eternal PVC",'GWP Baustoffe'!$F$73,Z40="Kunstrasen 2400g/m²",'GWP Baustoffe'!$F$81,Z40="Teppich 750g/m²",'GWP Baustoffe'!$F$71*0.53,Z40="Teppich 300g/m²",'GWP Baustoffe'!$F$71*0.214)</f>
        <v>0</v>
      </c>
      <c r="AD40" s="161">
        <f>_xlfn.IFS(Z40="-",0,Z40="Schaumstoff_5cm",'GWP Baustoffe'!$H$34*1.5,Z40="PE_Noppenfolie",'GWP Baustoffe'!$H$80,Z40="PE_Folie 100my",'GWP Baustoffe'!$H$78,Z40="PE_Folie 1mm",'GWP Baustoffe'!$H$79,Z40="Linoleum allg",'GWP Baustoffe'!$H$68,Z40="Linoleum Forbo",'GWP Baustoffe'!$H$69,Z40="PVC 2mm",'GWP Baustoffe'!$H$70,Z40="Teppich 1400g/m²",'GWP Baustoffe'!$H$71,Z40="Laminat",'GWP Baustoffe'!$H$72,Z40="Natursteinfliesen",'GWP Baustoffe'!$H$73,Z40="keramische Fliesen",'GWP Baustoffe'!$H$74,Z40="Filz 3mm (400g)",'GWP Baustoffe'!$H$75,Z40="Filz Fulda Rex 800g",'GWP Baustoffe'!$H$76,Z40="Jute",'GWP Baustoffe'!$H$81,Z40="Hanfvlies 3mm",'GWP Baustoffe'!$H$82,Z40="Texil Sonnenschutz",'GWP Baustoffe'!$H$77,Z40="Kraftpapier 120g",'GWP Baustoffe'!$H$110,Z40="Papiertapete bedr. ",'GWP Baustoffe'!$H$111,Z40="Glasvlies Tapete",'GWP Baustoffe'!$H$112,Z40="Glasvlies_bedr.",'GWP Baustoffe'!$H$113,Z40="Tanztepp. 2mm",'GWP Baustoffe'!$H$70,Z40="Tanztepp. 1,7mm",'GWP Baustoffe'!$H$70/2*1.7,Z40="Tanztepp. 1,2mm",'GWP Baustoffe'!$H$70/2*1.2,Z40="Malervlies",'GWP Baustoffe'!$H$75*0.6,Z40="Bodent. 450g BW",'GWP Baustoffe'!$G$32*0.45,Z40="Tüll 50g BW",'GWP Baustoffe'!$G$32*0.05,Z40="Tüll 50g KF",'GWP Baustoffe'!$G$33*0.05,Z40="Tüll 100g BW",'GWP Baustoffe'!$G$32*0.1,Z40="Tüll 100g KF",'GWP Baustoffe'!$G$33*0.1,Z40="Schl. Ne. 75g BW",'GWP Baustoffe'!$G$32*0.075,Z40="Schl. Ne. 75g KF",'GWP Baustoffe'!$G$33*0.075,Z40="Nessel 300g BW",'GWP Baustoffe'!$G$32*0.3,Z40="Nessel 300g KF",'GWP Baustoffe'!$G$33*0.3,Z40="Shirting 220g BW",'GWP Baustoffe'!$G$32*0.22,Z40="Hori- Ne. 400g BW",'GWP Baustoffe'!$G$32*0.4,Z40="Mollton 300g BW",'GWP Baustoffe'!$G$32*0.3,Z40="Dekomoll. 165g BW",'GWP Baustoffe'!$G$32*0.165,Z40="Velour 350g BW",'GWP Baustoffe'!$G$32*0.35,Z40="Velour 450g BW",'GWP Baustoffe'!$G$32*0.45,Z40="Velour 600g BW",'GWP Baustoffe'!$G$32*0.6,Z40="Glasklarfolie 0,3mm",'GWP Baustoffe'!$H$70*0.15,Z40="Proj.Folie 0,35mm",'GWP Baustoffe'!$H$70*0.175,Z40="Tyvek 2506B",'GWP Baustoffe'!$H$67,Z40="Mollton 200g BW",'GWP Baustoffe'!$G$32*0.2,Z40="Wooleserge 150 B1",'GWP Baustoffe'!$H$120*1,Z40="Forbo Eternal PVC",'GWP Baustoffe'!$H$73,Z40="Kunstrasen 2400g/m²",'GWP Baustoffe'!$H$81,Z40="Teppich 750g/m²",'GWP Baustoffe'!$H$71*0.53,Z40="Teppich 300g/m²",'GWP Baustoffe'!$H$71*0.214)</f>
        <v>0</v>
      </c>
      <c r="AE40" s="131">
        <f t="shared" si="0"/>
        <v>0</v>
      </c>
      <c r="AF40" s="112"/>
      <c r="AG40" s="106" t="s">
        <v>24</v>
      </c>
      <c r="AH40" s="106"/>
      <c r="AI40" s="132">
        <f>_xlfn.IFS(AG40="-",0,AG40="Fassadenfarbe [l]",'GWP Baustoffe'!$H$36,AG40="Disp. Innen [l]",'GWP Baustoffe'!$H$37,AG40="Lacke, H²O [l]",'GWP Baustoffe'!$H$41,AG40="Lacke, löse. [l]",'GWP Baustoffe'!$H$38,AG40="Metalllack, löse. [l]",'GWP Baustoffe'!$H$43,AG40="Parkettlack H²O [l]",'GWP Baustoffe'!$H$43,AG40="Henso Brands. [kg]",'GWP Baustoffe'!$H$39,AG40="Kleber [kg]",'GWP Baustoffe'!$H$40,AG40="PE Schaum [kg]",'GWP Baustoffe'!$G$54,AG40="Gewebefüller [kg]",'GWP Baustoffe'!$H$56,AG40="Silicon [kg]",'GWP Baustoffe'!$H$45,AG40="Kalkfarbe [kg]",'GWP Baustoffe'!$H$44,AG40="GFK",'GWP Baustoffe'!$H$55,AG40="Gipsputz [kg]",'GWP Baustoffe'!$H$57,AG40="Acylfarbe [l]",'GWP Baustoffe'!$H$58,AG40="GFK [kg]",'GWP Baustoffe'!$H$53)</f>
        <v>0</v>
      </c>
      <c r="AJ40" s="134">
        <f t="shared" si="6"/>
        <v>0</v>
      </c>
      <c r="AK40" s="112"/>
      <c r="AL40" s="107" t="s">
        <v>24</v>
      </c>
      <c r="AM40" s="114"/>
      <c r="AN40" s="164">
        <v>0</v>
      </c>
      <c r="AO40" s="176">
        <f>_xlfn.IFS(AL40="-",0,AL40="Papphülsen [kg]",'GWP Baustoffe'!$F$64,AL40="Acrylwanne [kg]",'GWP Baustoffe'!$F$89,AL40="Stahlwanne [m²]",'GWP Baustoffe'!$F$90,AL40="Künst. Zweig, 70cm mit Blatt [Stk]",'GWP Baustoffe'!$F$143,AL40="Styropor 5x50x100cm [Stk]",'GWP Baustoffe'!$F$144,AL40="Styropor 20x50x100cm [Stk]",'GWP Baustoffe'!$F$145,AL40="Styroppor 30x50x100cm [Stk]",'GWP Baustoffe'!$F$146,AL40="Styropdur 3x60x120cm [Stk]",'GWP Baustoffe'!$F$147,AL40="Styropdur 4x60x120cm [Stk]",'GWP Baustoffe'!$F$148,AL40="Styropdur 5x60x120cm [Stk]",'GWP Baustoffe'!$F$149,AL40="Styropdur 12x60x120cm [Stk]",'GWP Baustoffe'!$F$150,AL40="Rohriso. PE  12/15mm x 9mm [m]",'GWP Baustoffe'!$F$151,AL40="Rohriso. PE 18mm x 20mm [m]",'GWP Baustoffe'!$F$152,AL40="Rohriso. PE  22mm x 20mm [m]",'GWP Baustoffe'!$F$153,AL40="Rohriso. PE  28mm x 20mm [m]",'GWP Baustoffe'!$F$154,AL40="Rohriso. PE  60mm x 20mm [m]",'GWP Baustoffe'!$F$155,AL40="Rohriso. PE  114mm x 20mm [m]",'GWP Baustoffe'!$F$156,AL40="Europalette [Stk]",'GWP Baustoffe'!$F$157,AL40="Pulverbeschichten [m²]",'GWP Baustoffe'!$F$172,AL40="Schrauben/Kleint. Satz [Stk]",'GWP Baustoffe'!$F$169,AL40="PVC Rohr [kg]",'GWP Baustoffe'!$F$63,AL40="Stroh/Heu [kg]",'GWP Baustoffe'!$F$60,AL40="fertige Innentür [Stk]",'GWP Baustoffe'!$F$158,AL40="Blähton [kg]",'GWP Baustoffe'!$F$176,AL40="Blähglas [kg]",'GWP Baustoffe'!$F$175,AL40="Perlit 0-3 [kg]",'GWP Baustoffe'!$F$177,AL40="Perlit 0-1 [kg]",'GWP Baustoffe'!$F$178,AL40="Kies 2/32 [kg]",'GWP Baustoffe'!$F$179,AL40="Bimskies [kg]",'GWP Baustoffe'!$F$180,AL40="Korkschrot [kg]",'GWP Baustoffe'!$F$181,AL40="Kalksteinsand tr. [kg]",'GWP Baustoffe'!$F$182,AL40="Sand 0/2 tr. [kg]",'GWP Baustoffe'!$F$183,AL40="Sand 0/2 feucht [kg]",'GWP Baustoffe'!$F$184,AL40="Lehm [m³]",'GWP Baustoffe'!$F$185,AL40="Torf [m³]",'GWP Baustoffe'!$F$186,AL40="Riggips 10mm [m²]",'GWP Baustoffe'!$F$188,AL40="Riggips 12,5mm [m²]",'GWP Baustoffe'!$F$189,AL40="Riggips 15mm [m²]",'GWP Baustoffe'!$F$190,AL40="Riggips 18mm [m²]",'GWP Baustoffe'!$F$191,AL40="Glasbaustein [m³]",'GWP Baustoffe'!$F$193,AL40="Promatec 15mm [m²]",'GWP Baustoffe'!$F$194,AL40="Steinwolle [m³]",'GWP Baustoffe'!$F$195)</f>
        <v>0</v>
      </c>
      <c r="AP40" s="161">
        <f>_xlfn.IFS(AL40="-",0,AL40="Papphülsen [kg]",'GWP Baustoffe'!$H$64,AL40="Acrylwanne [kg]",'GWP Baustoffe'!$H$89,AL40="Stahlwanne [m²]",'GWP Baustoffe'!$H$90,AL40="Künst. Zweig, 70cm mit Blatt [Stk]",'GWP Baustoffe'!$H$143,AL40="Styropor 5x50x100cm [Stk]",'GWP Baustoffe'!$H$144,AL40="Styropor 20x50x100cm [Stk]",'GWP Baustoffe'!$H$145,AL40="Styroppor 30x50x100cm [Stk]",'GWP Baustoffe'!$H$146,AL40="Styropdur 3x60x120cm [Stk]",'GWP Baustoffe'!$H$147,AL40="Styropdur 4x60x120cm [Stk]",'GWP Baustoffe'!$H$148,AL40="Styropdur 5x60x120cm [Stk]",'GWP Baustoffe'!$H$149,AL40="Styropdur 12x60x120cm [Stk]",'GWP Baustoffe'!$H$150,AL40="Rohriso. PE  12/15mm x 9mm [m]",'GWP Baustoffe'!$H$151,AL40="Rohriso. PE 18mm x 20mm [m]",'GWP Baustoffe'!$H$152,AL40="Rohriso. PE  22mm x 20mm [m]",'GWP Baustoffe'!$H$153,AL40="Rohriso. PE  28mm x 20mm [m]",'GWP Baustoffe'!$H$154,AL40="Rohriso. PE  60mm x 20mm [m]",'GWP Baustoffe'!$H$155,AL40="Rohriso. PE  114mm x 20mm [m]",'GWP Baustoffe'!$H$156,AL40="Europalette [Stk]",'GWP Baustoffe'!$H$157,AL40="Pulverbeschichten [m²]",'GWP Baustoffe'!$H$172,AL40="Schrauben/Kleint. Satz [Stk]",'GWP Baustoffe'!$H$169,AL40="PVC Rohr [kg]",'GWP Baustoffe'!$H$63,AL40="Stroh/Heu [kg]",'GWP Baustoffe'!$H$60,AL40="fertige Innentür [Stk]",'GWP Baustoffe'!$H$158,AL40="Blähton [kg]",'GWP Baustoffe'!$H$176,AL40="Blähglas [kg]",'GWP Baustoffe'!$H$175,AL40="Perlit 0-3 [kg]",'GWP Baustoffe'!$H$177,AL40="Perlit 0-1 [kg]",'GWP Baustoffe'!$H$178,AL40="Kies 2/32 [kg]",'GWP Baustoffe'!$H$179,AL40="Bimskies [kg]",'GWP Baustoffe'!$H$180,AL40="Korkschrot [kg]",'GWP Baustoffe'!$H$181,AL40="Kalksteinsand tr. [kg]",'GWP Baustoffe'!$H$182,AL40="Sand 0/2 tr. [kg]",'GWP Baustoffe'!$H$183,AL40="Sand 0/2 feucht [kg]",'GWP Baustoffe'!$H$184,AL40="Lehm [m³]",'GWP Baustoffe'!$H$185,AL40="Torf [m³]",'GWP Baustoffe'!$H$186,AL40="Riggips 10mm [m²]",'GWP Baustoffe'!$H$188,AL40="Riggips 12,5mm [m²]",'GWP Baustoffe'!$H$189,AL40="Riggips 15mm [m²]",'GWP Baustoffe'!$H$190,AL40="Riggips 18mm [m²]",'GWP Baustoffe'!$H$191,AL40="Glasbaustein [m³]",'GWP Baustoffe'!$H$193,AL40="Promatec 15mm [m²]",'GWP Baustoffe'!$H$194,AL40="Steinwolle [m³]",'GWP Baustoffe'!$H$195)</f>
        <v>0</v>
      </c>
      <c r="AQ40" s="131">
        <f t="shared" si="2"/>
        <v>0</v>
      </c>
      <c r="AR40" s="105"/>
      <c r="AS40" s="105"/>
      <c r="AT40" s="105"/>
      <c r="AU40" s="105"/>
      <c r="AV40" s="105"/>
      <c r="AW40" s="105"/>
    </row>
    <row r="41" spans="1:49" s="49" customFormat="1" ht="21" customHeight="1" x14ac:dyDescent="0.3">
      <c r="A41" s="112"/>
      <c r="B41" s="106" t="s">
        <v>24</v>
      </c>
      <c r="C41" s="114"/>
      <c r="D41" s="164">
        <v>90</v>
      </c>
      <c r="E41" s="161">
        <f>_xlfn.IFS(B41="-",0,B41="Profil",'GWP Baustoffe'!$F$7,B41="Blech",'GWP Baustoffe'!$F$8,B41="Edel Blech",'GWP Baustoffe'!$F$47,B41="verz. Blech",'GWP Baustoffe'!F$49)</f>
        <v>0</v>
      </c>
      <c r="F41" s="129">
        <f>_xlfn.IFS(B41="-",0,B41="Profil",'GWP Baustoffe'!$H$7,B41="Blech",'GWP Baustoffe'!$H$8,B41="Edel Blech",'GWP Baustoffe'!$H$47,B41="verz. Blech",'GWP Baustoffe'!$H$49)</f>
        <v>0</v>
      </c>
      <c r="G41" s="131">
        <f t="shared" si="3"/>
        <v>0</v>
      </c>
      <c r="H41" s="112"/>
      <c r="I41" s="106" t="s">
        <v>24</v>
      </c>
      <c r="J41" s="158"/>
      <c r="K41" s="164">
        <v>90</v>
      </c>
      <c r="L41" s="161">
        <f>_xlfn.IFS(I41="-",0,I41="Al Profil",'GWP Baustoffe'!$F$9,I41="Al Blech",'GWP Baustoffe'!$F$10,I41="Cu Blech",0)</f>
        <v>0</v>
      </c>
      <c r="M41" s="129">
        <f>_xlfn.IFS(I41="-",0,I41="Al Profil",'GWP Baustoffe'!$H$9,I41="Al Blech",'GWP Baustoffe'!$H$10,I41="Cu Blech",'GWP Baustoffe'!$H$48)</f>
        <v>0</v>
      </c>
      <c r="N41" s="131">
        <f t="shared" si="4"/>
        <v>0</v>
      </c>
      <c r="O41" s="112"/>
      <c r="P41" s="106" t="s">
        <v>24</v>
      </c>
      <c r="Q41" s="107"/>
      <c r="R41" s="106"/>
      <c r="S41" s="107"/>
      <c r="T41" s="114"/>
      <c r="U41" s="164">
        <v>10</v>
      </c>
      <c r="V41" s="162">
        <f>_xlfn.IFS(P41="-",0,P41="Latten",'GWP Baustoffe'!$F$13,P41="Latten zert.",'GWP Baustoffe'!$F$13,P41="KVH",'GWP Baustoffe'!$F$14,P41="Hobelware",'GWP Baustoffe'!$F$15,P41="Hobelware zert.",'GWP Baustoffe'!$F$15,P41="Sperrholz",'GWP Baustoffe'!$F$16,P41="Sperrholz zert.",'GWP Baustoffe'!$F$16,P41="Fi 3-Schicht",'GWP Baustoffe'!$F$17,P41="Fi 3-Schicht zert.",'GWP Baustoffe'!$F$17,P41="Gabun Tipla",'GWP Baustoffe'!$F$18,P41="MDF",'GWP Baustoffe'!$F$19,P41="MDF be.",'GWP Baustoffe'!$F$20,P41="HDF",'GWP Baustoffe'!$F$21,P41="Spanplatte",'GWP Baustoffe'!$F$22,P41="Spanplatte, be.",'GWP Baustoffe'!$F$23,P41="Laubschnittholz",'GWP Baustoffe'!$F$24,P41="OSB",'GWP Baustoffe'!$F$25,P41="Steico LVL",'GWP Baustoffe'!$F$26,P41="Gabun Sperr.",'GWP Baustoffe'!$F$27,P41="Birke Multi",'GWP Baustoffe'!$F$28,P41="Birke Multi zert.",'GWP Baustoffe'!$F$28,P41="HPL 0,8mm",'GWP Baustoffe'!$F$29*1250,P41="Polystyrol (XPS)",'GWP Baustoffe'!$F$87)</f>
        <v>0</v>
      </c>
      <c r="W41" s="129">
        <f>_xlfn.IFS(P41="-",0,P41="Latten",'GWP Baustoffe'!$H$13,P41="Latten zert.",'GWP Baustoffe'!$I$13,P41="KVH",'GWP Baustoffe'!$H$14,P41="Hobelware",'GWP Baustoffe'!$H$15,P41="Hobelware zert.",'GWP Baustoffe'!$I$15,P41="Sperrholz",'GWP Baustoffe'!$H$16,P41="Sperrholz zert.",'GWP Baustoffe'!$I$16,P41="Fi 3-Schicht",'GWP Baustoffe'!$H$17,P41="Fi 3-Schicht zert.",'GWP Baustoffe'!$I$17,P41="Gabun Tipla",'GWP Baustoffe'!$H$18,P41="MDF",'GWP Baustoffe'!$H$19,P41="MDF be.",'GWP Baustoffe'!$H$20,P41="HDF",'GWP Baustoffe'!$H$21,P41="Spanplatte",'GWP Baustoffe'!$H$22,P41="Spanplatte, be.",'GWP Baustoffe'!$H$23,P41="Laubschnittholz",'GWP Baustoffe'!$H$24,P41="OSB",'GWP Baustoffe'!$H$25,P41="Steico LVL",'GWP Baustoffe'!$H$26,P41="Gabun Sperr.",'GWP Baustoffe'!$H$27,P41="Birke Multi",'GWP Baustoffe'!$H$28,P41="Birke Multi zert.",'GWP Baustoffe'!$I$28,P41="HPL 0,8mm",'GWP Baustoffe'!$H$29*1250,P41="Polystyrol (XPS)",'GWP Baustoffe'!$H$87)</f>
        <v>0</v>
      </c>
      <c r="X41" s="131">
        <f t="shared" si="5"/>
        <v>0</v>
      </c>
      <c r="Y41" s="113"/>
      <c r="Z41" s="107" t="s">
        <v>24</v>
      </c>
      <c r="AA41" s="114"/>
      <c r="AB41" s="164">
        <v>0</v>
      </c>
      <c r="AC41" s="189">
        <f>_xlfn.IFS(Z41="-",0,Z41="Schaumstoff_5cm",'GWP Baustoffe'!$F$34*1.5,Z41="PE_Noppenfolie",'GWP Baustoffe'!$F$80,Z41="PE_Folie 100my",'GWP Baustoffe'!$F$78,Z41="PE_Folie 1mm",'GWP Baustoffe'!$F$79,Z41="Linoleum allg",'GWP Baustoffe'!$F$68,Z41="Linoleum Forbo",'GWP Baustoffe'!$F$69,Z41="PVC 2mm",'GWP Baustoffe'!$F$70,Z41="Teppich 1400g/m²",'GWP Baustoffe'!$F$71,Z41="Laminat",'GWP Baustoffe'!$F$72,Z41="Natursteinfliesen",'GWP Baustoffe'!$F$73,Z41="keramische Fliesen",'GWP Baustoffe'!$F$74,Z41="Filz 3mm (400g)",'GWP Baustoffe'!$F$75,Z41="Filz Fulda Rex 800g",'GWP Baustoffe'!$F$76,Z41="Hanfvlies 3mm",'GWP Baustoffe'!$F$82,Z41="Texil Sonnenschutz",'GWP Baustoffe'!$F$77,Z41="Kraftpapier 120g",'GWP Baustoffe'!$F$110,Z41="Papiertapete bedr. ",'GWP Baustoffe'!$F$111,Z41="Glasvlies Tapete",'GWP Baustoffe'!$F$112,Z41="Glasvlies_bedr.",'GWP Baustoffe'!$F$113,Z41="Tanztepp. 2mm",'GWP Baustoffe'!$F$70,Z41="Tanztepp. 1,7mm",'GWP Baustoffe'!$F$70/2*1.7,Z41="Tanztepp. 1,2mm",'GWP Baustoffe'!$F$70/2*1.2,Z41="Malervlies",'GWP Baustoffe'!$F$75*0.6,Z41="Bodent. 450g BW",'GWP Baustoffe'!$F$32*0.5,Z41="Tüll 50g BW",'GWP Baustoffe'!$F$32*0.05,Z41="Tüll 50g KF",'GWP Baustoffe'!$F$33*0.05,Z41="Tüll 100g BW",'GWP Baustoffe'!$F$32*0.1,Z41="Tüll 100g KF",'GWP Baustoffe'!$F$33*0.1,Z41="Schl. Ne. 75g BW",'GWP Baustoffe'!$F$32*0.075,Z41="Schl. Ne. 75g KF",'GWP Baustoffe'!$F$33*0.075,Z41="Nessel 300g BW",'GWP Baustoffe'!$F$32*0.3,Z41="Nessel 300g KF",'GWP Baustoffe'!$F$33*0.3,Z41="Shirting 220g BW",'GWP Baustoffe'!$F$32*0.22,Z41="Hori- Ne. 400g BW",'GWP Baustoffe'!$F$32*0.4,Z41="Mollton 300g BW",'GWP Baustoffe'!$F$32*0.3,Z41="Dekomoll. 165g BW",'GWP Baustoffe'!$F$32*0.165,Z41="Velour 350g BW",'GWP Baustoffe'!$F$32*0.35,Z41="Velour 450g BW",'GWP Baustoffe'!$F$32*0.45,Z41="Velour 600g BW",'GWP Baustoffe'!$F$32*0.6,Z41="Glasklarfolie 0,3mm",'GWP Baustoffe'!$F$70*0.15,Z41="Proj.Folie 0,35mm",'GWP Baustoffe'!$F$70*0.175,Z41="Tyvek 2506B",'GWP Baustoffe'!$F$67,Z41="Mollton 200g BW",'GWP Baustoffe'!$F66*0.2,Z41="Wooleserge 150 B1",'GWP Baustoffe'!$F$120*1,Z41="Forbo Eternal PVC",'GWP Baustoffe'!$F$73,Z41="Kunstrasen 2400g/m²",'GWP Baustoffe'!$F$81,Z41="Teppich 750g/m²",'GWP Baustoffe'!$F$71*0.53,Z41="Teppich 300g/m²",'GWP Baustoffe'!$F$71*0.214)</f>
        <v>0</v>
      </c>
      <c r="AD41" s="161">
        <f>_xlfn.IFS(Z41="-",0,Z41="Schaumstoff_5cm",'GWP Baustoffe'!$H$34*1.5,Z41="PE_Noppenfolie",'GWP Baustoffe'!$H$80,Z41="PE_Folie 100my",'GWP Baustoffe'!$H$78,Z41="PE_Folie 1mm",'GWP Baustoffe'!$H$79,Z41="Linoleum allg",'GWP Baustoffe'!$H$68,Z41="Linoleum Forbo",'GWP Baustoffe'!$H$69,Z41="PVC 2mm",'GWP Baustoffe'!$H$70,Z41="Teppich 1400g/m²",'GWP Baustoffe'!$H$71,Z41="Laminat",'GWP Baustoffe'!$H$72,Z41="Natursteinfliesen",'GWP Baustoffe'!$H$73,Z41="keramische Fliesen",'GWP Baustoffe'!$H$74,Z41="Filz 3mm (400g)",'GWP Baustoffe'!$H$75,Z41="Filz Fulda Rex 800g",'GWP Baustoffe'!$H$76,Z41="Jute",'GWP Baustoffe'!$H$81,Z41="Hanfvlies 3mm",'GWP Baustoffe'!$H$82,Z41="Texil Sonnenschutz",'GWP Baustoffe'!$H$77,Z41="Kraftpapier 120g",'GWP Baustoffe'!$H$110,Z41="Papiertapete bedr. ",'GWP Baustoffe'!$H$111,Z41="Glasvlies Tapete",'GWP Baustoffe'!$H$112,Z41="Glasvlies_bedr.",'GWP Baustoffe'!$H$113,Z41="Tanztepp. 2mm",'GWP Baustoffe'!$H$70,Z41="Tanztepp. 1,7mm",'GWP Baustoffe'!$H$70/2*1.7,Z41="Tanztepp. 1,2mm",'GWP Baustoffe'!$H$70/2*1.2,Z41="Malervlies",'GWP Baustoffe'!$H$75*0.6,Z41="Bodent. 450g BW",'GWP Baustoffe'!$G$32*0.45,Z41="Tüll 50g BW",'GWP Baustoffe'!$G$32*0.05,Z41="Tüll 50g KF",'GWP Baustoffe'!$G$33*0.05,Z41="Tüll 100g BW",'GWP Baustoffe'!$G$32*0.1,Z41="Tüll 100g KF",'GWP Baustoffe'!$G$33*0.1,Z41="Schl. Ne. 75g BW",'GWP Baustoffe'!$G$32*0.075,Z41="Schl. Ne. 75g KF",'GWP Baustoffe'!$G$33*0.075,Z41="Nessel 300g BW",'GWP Baustoffe'!$G$32*0.3,Z41="Nessel 300g KF",'GWP Baustoffe'!$G$33*0.3,Z41="Shirting 220g BW",'GWP Baustoffe'!$G$32*0.22,Z41="Hori- Ne. 400g BW",'GWP Baustoffe'!$G$32*0.4,Z41="Mollton 300g BW",'GWP Baustoffe'!$G$32*0.3,Z41="Dekomoll. 165g BW",'GWP Baustoffe'!$G$32*0.165,Z41="Velour 350g BW",'GWP Baustoffe'!$G$32*0.35,Z41="Velour 450g BW",'GWP Baustoffe'!$G$32*0.45,Z41="Velour 600g BW",'GWP Baustoffe'!$G$32*0.6,Z41="Glasklarfolie 0,3mm",'GWP Baustoffe'!$H$70*0.15,Z41="Proj.Folie 0,35mm",'GWP Baustoffe'!$H$70*0.175,Z41="Tyvek 2506B",'GWP Baustoffe'!$H$67,Z41="Mollton 200g BW",'GWP Baustoffe'!$G$32*0.2,Z41="Wooleserge 150 B1",'GWP Baustoffe'!$H$120*1,Z41="Forbo Eternal PVC",'GWP Baustoffe'!$H$73,Z41="Kunstrasen 2400g/m²",'GWP Baustoffe'!$H$81,Z41="Teppich 750g/m²",'GWP Baustoffe'!$H$71*0.53,Z41="Teppich 300g/m²",'GWP Baustoffe'!$H$71*0.214)</f>
        <v>0</v>
      </c>
      <c r="AE41" s="131">
        <f t="shared" si="0"/>
        <v>0</v>
      </c>
      <c r="AF41" s="112"/>
      <c r="AG41" s="106" t="s">
        <v>24</v>
      </c>
      <c r="AH41" s="106"/>
      <c r="AI41" s="132">
        <f>_xlfn.IFS(AG41="-",0,AG41="Fassadenfarbe [l]",'GWP Baustoffe'!$H$36,AG41="Disp. Innen [l]",'GWP Baustoffe'!$H$37,AG41="Lacke, H²O [l]",'GWP Baustoffe'!$H$41,AG41="Lacke, löse. [l]",'GWP Baustoffe'!$H$38,AG41="Metalllack, löse. [l]",'GWP Baustoffe'!$H$43,AG41="Parkettlack H²O [l]",'GWP Baustoffe'!$H$43,AG41="Henso Brands. [kg]",'GWP Baustoffe'!$H$39,AG41="Kleber [kg]",'GWP Baustoffe'!$H$40,AG41="PE Schaum [kg]",'GWP Baustoffe'!$G$54,AG41="Gewebefüller [kg]",'GWP Baustoffe'!$H$56,AG41="Silicon [kg]",'GWP Baustoffe'!$H$45,AG41="Kalkfarbe [kg]",'GWP Baustoffe'!$H$44,AG41="GFK",'GWP Baustoffe'!$H$55,AG41="Gipsputz [kg]",'GWP Baustoffe'!$H$57,AG41="Acylfarbe [l]",'GWP Baustoffe'!$H$58,AG41="GFK [kg]",'GWP Baustoffe'!$H$53)</f>
        <v>0</v>
      </c>
      <c r="AJ41" s="133">
        <f t="shared" si="6"/>
        <v>0</v>
      </c>
      <c r="AK41" s="112"/>
      <c r="AL41" s="107" t="s">
        <v>24</v>
      </c>
      <c r="AM41" s="114"/>
      <c r="AN41" s="164">
        <v>0</v>
      </c>
      <c r="AO41" s="176">
        <f>_xlfn.IFS(AL41="-",0,AL41="Papphülsen [kg]",'GWP Baustoffe'!$F$64,AL41="Acrylwanne [kg]",'GWP Baustoffe'!$F$89,AL41="Stahlwanne [m²]",'GWP Baustoffe'!$F$90,AL41="Künst. Zweig, 70cm mit Blatt [Stk]",'GWP Baustoffe'!$F$143,AL41="Styropor 5x50x100cm [Stk]",'GWP Baustoffe'!$F$144,AL41="Styropor 20x50x100cm [Stk]",'GWP Baustoffe'!$F$145,AL41="Styroppor 30x50x100cm [Stk]",'GWP Baustoffe'!$F$146,AL41="Styropdur 3x60x120cm [Stk]",'GWP Baustoffe'!$F$147,AL41="Styropdur 4x60x120cm [Stk]",'GWP Baustoffe'!$F$148,AL41="Styropdur 5x60x120cm [Stk]",'GWP Baustoffe'!$F$149,AL41="Styropdur 12x60x120cm [Stk]",'GWP Baustoffe'!$F$150,AL41="Rohriso. PE  12/15mm x 9mm [m]",'GWP Baustoffe'!$F$151,AL41="Rohriso. PE 18mm x 20mm [m]",'GWP Baustoffe'!$F$152,AL41="Rohriso. PE  22mm x 20mm [m]",'GWP Baustoffe'!$F$153,AL41="Rohriso. PE  28mm x 20mm [m]",'GWP Baustoffe'!$F$154,AL41="Rohriso. PE  60mm x 20mm [m]",'GWP Baustoffe'!$F$155,AL41="Rohriso. PE  114mm x 20mm [m]",'GWP Baustoffe'!$F$156,AL41="Europalette [Stk]",'GWP Baustoffe'!$F$157,AL41="Pulverbeschichten [m²]",'GWP Baustoffe'!$F$172,AL41="Schrauben/Kleint. Satz [Stk]",'GWP Baustoffe'!$F$169,AL41="PVC Rohr [kg]",'GWP Baustoffe'!$F$63,AL41="Stroh/Heu [kg]",'GWP Baustoffe'!$F$60,AL41="fertige Innentür [Stk]",'GWP Baustoffe'!$F$158,AL41="Blähton [kg]",'GWP Baustoffe'!$F$176,AL41="Blähglas [kg]",'GWP Baustoffe'!$F$175,AL41="Perlit 0-3 [kg]",'GWP Baustoffe'!$F$177,AL41="Perlit 0-1 [kg]",'GWP Baustoffe'!$F$178,AL41="Kies 2/32 [kg]",'GWP Baustoffe'!$F$179,AL41="Bimskies [kg]",'GWP Baustoffe'!$F$180,AL41="Korkschrot [kg]",'GWP Baustoffe'!$F$181,AL41="Kalksteinsand tr. [kg]",'GWP Baustoffe'!$F$182,AL41="Sand 0/2 tr. [kg]",'GWP Baustoffe'!$F$183,AL41="Sand 0/2 feucht [kg]",'GWP Baustoffe'!$F$184,AL41="Lehm [m³]",'GWP Baustoffe'!$F$185,AL41="Torf [m³]",'GWP Baustoffe'!$F$186,AL41="Riggips 10mm [m²]",'GWP Baustoffe'!$F$188,AL41="Riggips 12,5mm [m²]",'GWP Baustoffe'!$F$189,AL41="Riggips 15mm [m²]",'GWP Baustoffe'!$F$190,AL41="Riggips 18mm [m²]",'GWP Baustoffe'!$F$191,AL41="Glasbaustein [m³]",'GWP Baustoffe'!$F$193,AL41="Promatec 15mm [m²]",'GWP Baustoffe'!$F$194,AL41="Steinwolle [m³]",'GWP Baustoffe'!$F$195)</f>
        <v>0</v>
      </c>
      <c r="AP41" s="161">
        <f>_xlfn.IFS(AL41="-",0,AL41="Papphülsen [kg]",'GWP Baustoffe'!$H$64,AL41="Acrylwanne [kg]",'GWP Baustoffe'!$H$89,AL41="Stahlwanne [m²]",'GWP Baustoffe'!$H$90,AL41="Künst. Zweig, 70cm mit Blatt [Stk]",'GWP Baustoffe'!$H$143,AL41="Styropor 5x50x100cm [Stk]",'GWP Baustoffe'!$H$144,AL41="Styropor 20x50x100cm [Stk]",'GWP Baustoffe'!$H$145,AL41="Styroppor 30x50x100cm [Stk]",'GWP Baustoffe'!$H$146,AL41="Styropdur 3x60x120cm [Stk]",'GWP Baustoffe'!$H$147,AL41="Styropdur 4x60x120cm [Stk]",'GWP Baustoffe'!$H$148,AL41="Styropdur 5x60x120cm [Stk]",'GWP Baustoffe'!$H$149,AL41="Styropdur 12x60x120cm [Stk]",'GWP Baustoffe'!$H$150,AL41="Rohriso. PE  12/15mm x 9mm [m]",'GWP Baustoffe'!$H$151,AL41="Rohriso. PE 18mm x 20mm [m]",'GWP Baustoffe'!$H$152,AL41="Rohriso. PE  22mm x 20mm [m]",'GWP Baustoffe'!$H$153,AL41="Rohriso. PE  28mm x 20mm [m]",'GWP Baustoffe'!$H$154,AL41="Rohriso. PE  60mm x 20mm [m]",'GWP Baustoffe'!$H$155,AL41="Rohriso. PE  114mm x 20mm [m]",'GWP Baustoffe'!$H$156,AL41="Europalette [Stk]",'GWP Baustoffe'!$H$157,AL41="Pulverbeschichten [m²]",'GWP Baustoffe'!$H$172,AL41="Schrauben/Kleint. Satz [Stk]",'GWP Baustoffe'!$H$169,AL41="PVC Rohr [kg]",'GWP Baustoffe'!$H$63,AL41="Stroh/Heu [kg]",'GWP Baustoffe'!$H$60,AL41="fertige Innentür [Stk]",'GWP Baustoffe'!$H$158,AL41="Blähton [kg]",'GWP Baustoffe'!$H$176,AL41="Blähglas [kg]",'GWP Baustoffe'!$H$175,AL41="Perlit 0-3 [kg]",'GWP Baustoffe'!$H$177,AL41="Perlit 0-1 [kg]",'GWP Baustoffe'!$H$178,AL41="Kies 2/32 [kg]",'GWP Baustoffe'!$H$179,AL41="Bimskies [kg]",'GWP Baustoffe'!$H$180,AL41="Korkschrot [kg]",'GWP Baustoffe'!$H$181,AL41="Kalksteinsand tr. [kg]",'GWP Baustoffe'!$H$182,AL41="Sand 0/2 tr. [kg]",'GWP Baustoffe'!$H$183,AL41="Sand 0/2 feucht [kg]",'GWP Baustoffe'!$H$184,AL41="Lehm [m³]",'GWP Baustoffe'!$H$185,AL41="Torf [m³]",'GWP Baustoffe'!$H$186,AL41="Riggips 10mm [m²]",'GWP Baustoffe'!$H$188,AL41="Riggips 12,5mm [m²]",'GWP Baustoffe'!$H$189,AL41="Riggips 15mm [m²]",'GWP Baustoffe'!$H$190,AL41="Riggips 18mm [m²]",'GWP Baustoffe'!$H$191,AL41="Glasbaustein [m³]",'GWP Baustoffe'!$H$193,AL41="Promatec 15mm [m²]",'GWP Baustoffe'!$H$194,AL41="Steinwolle [m³]",'GWP Baustoffe'!$H$195)</f>
        <v>0</v>
      </c>
      <c r="AQ41" s="131">
        <f t="shared" si="2"/>
        <v>0</v>
      </c>
      <c r="AR41" s="105"/>
      <c r="AS41" s="105"/>
      <c r="AT41" s="105"/>
      <c r="AU41" s="105"/>
      <c r="AV41" s="105"/>
      <c r="AW41" s="105"/>
    </row>
    <row r="42" spans="1:49" s="49" customFormat="1" ht="21" customHeight="1" x14ac:dyDescent="0.3">
      <c r="A42" s="112"/>
      <c r="B42" s="106" t="s">
        <v>24</v>
      </c>
      <c r="C42" s="114"/>
      <c r="D42" s="164">
        <v>90</v>
      </c>
      <c r="E42" s="161">
        <f>_xlfn.IFS(B42="-",0,B42="Profil",'GWP Baustoffe'!$F$7,B42="Blech",'GWP Baustoffe'!$F$8,B42="Edel Blech",'GWP Baustoffe'!$F$47,B42="verz. Blech",'GWP Baustoffe'!F$49)</f>
        <v>0</v>
      </c>
      <c r="F42" s="129">
        <f>_xlfn.IFS(B42="-",0,B42="Profil",'GWP Baustoffe'!$H$7,B42="Blech",'GWP Baustoffe'!$H$8,B42="Edel Blech",'GWP Baustoffe'!$H$47,B42="verz. Blech",'GWP Baustoffe'!$H$49)</f>
        <v>0</v>
      </c>
      <c r="G42" s="131">
        <f t="shared" si="3"/>
        <v>0</v>
      </c>
      <c r="H42" s="112"/>
      <c r="I42" s="106" t="s">
        <v>24</v>
      </c>
      <c r="J42" s="158"/>
      <c r="K42" s="164">
        <v>90</v>
      </c>
      <c r="L42" s="161">
        <f>_xlfn.IFS(I42="-",0,I42="Al Profil",'GWP Baustoffe'!$F$9,I42="Al Blech",'GWP Baustoffe'!$F$10,I42="Cu Blech",0)</f>
        <v>0</v>
      </c>
      <c r="M42" s="129">
        <f>_xlfn.IFS(I42="-",0,I42="Al Profil",'GWP Baustoffe'!$H$9,I42="Al Blech",'GWP Baustoffe'!$H$10,I42="Cu Blech",'GWP Baustoffe'!$H$48)</f>
        <v>0</v>
      </c>
      <c r="N42" s="131">
        <f t="shared" si="4"/>
        <v>0</v>
      </c>
      <c r="O42" s="112"/>
      <c r="P42" s="106" t="s">
        <v>24</v>
      </c>
      <c r="Q42" s="107"/>
      <c r="R42" s="106"/>
      <c r="S42" s="107"/>
      <c r="T42" s="114"/>
      <c r="U42" s="164">
        <v>10</v>
      </c>
      <c r="V42" s="162">
        <f>_xlfn.IFS(P42="-",0,P42="Latten",'GWP Baustoffe'!$F$13,P42="Latten zert.",'GWP Baustoffe'!$F$13,P42="KVH",'GWP Baustoffe'!$F$14,P42="Hobelware",'GWP Baustoffe'!$F$15,P42="Hobelware zert.",'GWP Baustoffe'!$F$15,P42="Sperrholz",'GWP Baustoffe'!$F$16,P42="Sperrholz zert.",'GWP Baustoffe'!$F$16,P42="Fi 3-Schicht",'GWP Baustoffe'!$F$17,P42="Fi 3-Schicht zert.",'GWP Baustoffe'!$F$17,P42="Gabun Tipla",'GWP Baustoffe'!$F$18,P42="MDF",'GWP Baustoffe'!$F$19,P42="MDF be.",'GWP Baustoffe'!$F$20,P42="HDF",'GWP Baustoffe'!$F$21,P42="Spanplatte",'GWP Baustoffe'!$F$22,P42="Spanplatte, be.",'GWP Baustoffe'!$F$23,P42="Laubschnittholz",'GWP Baustoffe'!$F$24,P42="OSB",'GWP Baustoffe'!$F$25,P42="Steico LVL",'GWP Baustoffe'!$F$26,P42="Gabun Sperr.",'GWP Baustoffe'!$F$27,P42="Birke Multi",'GWP Baustoffe'!$F$28,P42="Birke Multi zert.",'GWP Baustoffe'!$F$28,P42="HPL 0,8mm",'GWP Baustoffe'!$F$29*1250,P42="Polystyrol (XPS)",'GWP Baustoffe'!$F$87)</f>
        <v>0</v>
      </c>
      <c r="W42" s="129">
        <f>_xlfn.IFS(P42="-",0,P42="Latten",'GWP Baustoffe'!$H$13,P42="Latten zert.",'GWP Baustoffe'!$I$13,P42="KVH",'GWP Baustoffe'!$H$14,P42="Hobelware",'GWP Baustoffe'!$H$15,P42="Hobelware zert.",'GWP Baustoffe'!$I$15,P42="Sperrholz",'GWP Baustoffe'!$H$16,P42="Sperrholz zert.",'GWP Baustoffe'!$I$16,P42="Fi 3-Schicht",'GWP Baustoffe'!$H$17,P42="Fi 3-Schicht zert.",'GWP Baustoffe'!$I$17,P42="Gabun Tipla",'GWP Baustoffe'!$H$18,P42="MDF",'GWP Baustoffe'!$H$19,P42="MDF be.",'GWP Baustoffe'!$H$20,P42="HDF",'GWP Baustoffe'!$H$21,P42="Spanplatte",'GWP Baustoffe'!$H$22,P42="Spanplatte, be.",'GWP Baustoffe'!$H$23,P42="Laubschnittholz",'GWP Baustoffe'!$H$24,P42="OSB",'GWP Baustoffe'!$H$25,P42="Steico LVL",'GWP Baustoffe'!$H$26,P42="Gabun Sperr.",'GWP Baustoffe'!$H$27,P42="Birke Multi",'GWP Baustoffe'!$H$28,P42="Birke Multi zert.",'GWP Baustoffe'!$I$28,P42="HPL 0,8mm",'GWP Baustoffe'!$H$29*1250,P42="Polystyrol (XPS)",'GWP Baustoffe'!$H$87)</f>
        <v>0</v>
      </c>
      <c r="X42" s="131">
        <f t="shared" si="5"/>
        <v>0</v>
      </c>
      <c r="Y42" s="113"/>
      <c r="Z42" s="107" t="s">
        <v>24</v>
      </c>
      <c r="AA42" s="114"/>
      <c r="AB42" s="164">
        <v>0</v>
      </c>
      <c r="AC42" s="189">
        <f>_xlfn.IFS(Z42="-",0,Z42="Schaumstoff_5cm",'GWP Baustoffe'!$F$34*1.5,Z42="PE_Noppenfolie",'GWP Baustoffe'!$F$80,Z42="PE_Folie 100my",'GWP Baustoffe'!$F$78,Z42="PE_Folie 1mm",'GWP Baustoffe'!$F$79,Z42="Linoleum allg",'GWP Baustoffe'!$F$68,Z42="Linoleum Forbo",'GWP Baustoffe'!$F$69,Z42="PVC 2mm",'GWP Baustoffe'!$F$70,Z42="Teppich 1400g/m²",'GWP Baustoffe'!$F$71,Z42="Laminat",'GWP Baustoffe'!$F$72,Z42="Natursteinfliesen",'GWP Baustoffe'!$F$73,Z42="keramische Fliesen",'GWP Baustoffe'!$F$74,Z42="Filz 3mm (400g)",'GWP Baustoffe'!$F$75,Z42="Filz Fulda Rex 800g",'GWP Baustoffe'!$F$76,Z42="Hanfvlies 3mm",'GWP Baustoffe'!$F$82,Z42="Texil Sonnenschutz",'GWP Baustoffe'!$F$77,Z42="Kraftpapier 120g",'GWP Baustoffe'!$F$110,Z42="Papiertapete bedr. ",'GWP Baustoffe'!$F$111,Z42="Glasvlies Tapete",'GWP Baustoffe'!$F$112,Z42="Glasvlies_bedr.",'GWP Baustoffe'!$F$113,Z42="Tanztepp. 2mm",'GWP Baustoffe'!$F$70,Z42="Tanztepp. 1,7mm",'GWP Baustoffe'!$F$70/2*1.7,Z42="Tanztepp. 1,2mm",'GWP Baustoffe'!$F$70/2*1.2,Z42="Malervlies",'GWP Baustoffe'!$F$75*0.6,Z42="Bodent. 450g BW",'GWP Baustoffe'!$F$32*0.5,Z42="Tüll 50g BW",'GWP Baustoffe'!$F$32*0.05,Z42="Tüll 50g KF",'GWP Baustoffe'!$F$33*0.05,Z42="Tüll 100g BW",'GWP Baustoffe'!$F$32*0.1,Z42="Tüll 100g KF",'GWP Baustoffe'!$F$33*0.1,Z42="Schl. Ne. 75g BW",'GWP Baustoffe'!$F$32*0.075,Z42="Schl. Ne. 75g KF",'GWP Baustoffe'!$F$33*0.075,Z42="Nessel 300g BW",'GWP Baustoffe'!$F$32*0.3,Z42="Nessel 300g KF",'GWP Baustoffe'!$F$33*0.3,Z42="Shirting 220g BW",'GWP Baustoffe'!$F$32*0.22,Z42="Hori- Ne. 400g BW",'GWP Baustoffe'!$F$32*0.4,Z42="Mollton 300g BW",'GWP Baustoffe'!$F$32*0.3,Z42="Dekomoll. 165g BW",'GWP Baustoffe'!$F$32*0.165,Z42="Velour 350g BW",'GWP Baustoffe'!$F$32*0.35,Z42="Velour 450g BW",'GWP Baustoffe'!$F$32*0.45,Z42="Velour 600g BW",'GWP Baustoffe'!$F$32*0.6,Z42="Glasklarfolie 0,3mm",'GWP Baustoffe'!$F$70*0.15,Z42="Proj.Folie 0,35mm",'GWP Baustoffe'!$F$70*0.175,Z42="Tyvek 2506B",'GWP Baustoffe'!$F$67,Z42="Mollton 200g BW",'GWP Baustoffe'!$F67*0.2,Z42="Wooleserge 150 B1",'GWP Baustoffe'!$F$120*1,Z42="Forbo Eternal PVC",'GWP Baustoffe'!$F$73,Z42="Kunstrasen 2400g/m²",'GWP Baustoffe'!$F$81,Z42="Teppich 750g/m²",'GWP Baustoffe'!$F$71*0.53,Z42="Teppich 300g/m²",'GWP Baustoffe'!$F$71*0.214)</f>
        <v>0</v>
      </c>
      <c r="AD42" s="161">
        <f>_xlfn.IFS(Z42="-",0,Z42="Schaumstoff_5cm",'GWP Baustoffe'!$H$34*1.5,Z42="PE_Noppenfolie",'GWP Baustoffe'!$H$80,Z42="PE_Folie 100my",'GWP Baustoffe'!$H$78,Z42="PE_Folie 1mm",'GWP Baustoffe'!$H$79,Z42="Linoleum allg",'GWP Baustoffe'!$H$68,Z42="Linoleum Forbo",'GWP Baustoffe'!$H$69,Z42="PVC 2mm",'GWP Baustoffe'!$H$70,Z42="Teppich 1400g/m²",'GWP Baustoffe'!$H$71,Z42="Laminat",'GWP Baustoffe'!$H$72,Z42="Natursteinfliesen",'GWP Baustoffe'!$H$73,Z42="keramische Fliesen",'GWP Baustoffe'!$H$74,Z42="Filz 3mm (400g)",'GWP Baustoffe'!$H$75,Z42="Filz Fulda Rex 800g",'GWP Baustoffe'!$H$76,Z42="Jute",'GWP Baustoffe'!$H$81,Z42="Hanfvlies 3mm",'GWP Baustoffe'!$H$82,Z42="Texil Sonnenschutz",'GWP Baustoffe'!$H$77,Z42="Kraftpapier 120g",'GWP Baustoffe'!$H$110,Z42="Papiertapete bedr. ",'GWP Baustoffe'!$H$111,Z42="Glasvlies Tapete",'GWP Baustoffe'!$H$112,Z42="Glasvlies_bedr.",'GWP Baustoffe'!$H$113,Z42="Tanztepp. 2mm",'GWP Baustoffe'!$H$70,Z42="Tanztepp. 1,7mm",'GWP Baustoffe'!$H$70/2*1.7,Z42="Tanztepp. 1,2mm",'GWP Baustoffe'!$H$70/2*1.2,Z42="Malervlies",'GWP Baustoffe'!$H$75*0.6,Z42="Bodent. 450g BW",'GWP Baustoffe'!$G$32*0.45,Z42="Tüll 50g BW",'GWP Baustoffe'!$G$32*0.05,Z42="Tüll 50g KF",'GWP Baustoffe'!$G$33*0.05,Z42="Tüll 100g BW",'GWP Baustoffe'!$G$32*0.1,Z42="Tüll 100g KF",'GWP Baustoffe'!$G$33*0.1,Z42="Schl. Ne. 75g BW",'GWP Baustoffe'!$G$32*0.075,Z42="Schl. Ne. 75g KF",'GWP Baustoffe'!$G$33*0.075,Z42="Nessel 300g BW",'GWP Baustoffe'!$G$32*0.3,Z42="Nessel 300g KF",'GWP Baustoffe'!$G$33*0.3,Z42="Shirting 220g BW",'GWP Baustoffe'!$G$32*0.22,Z42="Hori- Ne. 400g BW",'GWP Baustoffe'!$G$32*0.4,Z42="Mollton 300g BW",'GWP Baustoffe'!$G$32*0.3,Z42="Dekomoll. 165g BW",'GWP Baustoffe'!$G$32*0.165,Z42="Velour 350g BW",'GWP Baustoffe'!$G$32*0.35,Z42="Velour 450g BW",'GWP Baustoffe'!$G$32*0.45,Z42="Velour 600g BW",'GWP Baustoffe'!$G$32*0.6,Z42="Glasklarfolie 0,3mm",'GWP Baustoffe'!$H$70*0.15,Z42="Proj.Folie 0,35mm",'GWP Baustoffe'!$H$70*0.175,Z42="Tyvek 2506B",'GWP Baustoffe'!$H$67,Z42="Mollton 200g BW",'GWP Baustoffe'!$G$32*0.2,Z42="Wooleserge 150 B1",'GWP Baustoffe'!$H$120*1,Z42="Forbo Eternal PVC",'GWP Baustoffe'!$H$73,Z42="Kunstrasen 2400g/m²",'GWP Baustoffe'!$H$81,Z42="Teppich 750g/m²",'GWP Baustoffe'!$H$71*0.53,Z42="Teppich 300g/m²",'GWP Baustoffe'!$H$71*0.214)</f>
        <v>0</v>
      </c>
      <c r="AE42" s="131">
        <f t="shared" si="0"/>
        <v>0</v>
      </c>
      <c r="AF42" s="112"/>
      <c r="AG42" s="106" t="s">
        <v>24</v>
      </c>
      <c r="AH42" s="106"/>
      <c r="AI42" s="132">
        <f>_xlfn.IFS(AG42="-",0,AG42="Fassadenfarbe [l]",'GWP Baustoffe'!$H$36,AG42="Disp. Innen [l]",'GWP Baustoffe'!$H$37,AG42="Lacke, H²O [l]",'GWP Baustoffe'!$H$41,AG42="Lacke, löse. [l]",'GWP Baustoffe'!$H$38,AG42="Metalllack, löse. [l]",'GWP Baustoffe'!$H$43,AG42="Parkettlack H²O [l]",'GWP Baustoffe'!$H$43,AG42="Henso Brands. [kg]",'GWP Baustoffe'!$H$39,AG42="Kleber [kg]",'GWP Baustoffe'!$H$40,AG42="PE Schaum [kg]",'GWP Baustoffe'!$G$54,AG42="Gewebefüller [kg]",'GWP Baustoffe'!$H$56,AG42="Silicon [kg]",'GWP Baustoffe'!$H$45,AG42="Kalkfarbe [kg]",'GWP Baustoffe'!$H$44,AG42="GFK",'GWP Baustoffe'!$H$55,AG42="Gipsputz [kg]",'GWP Baustoffe'!$H$57,AG42="Acylfarbe [l]",'GWP Baustoffe'!$H$58,AG42="GFK [kg]",'GWP Baustoffe'!$H$53)</f>
        <v>0</v>
      </c>
      <c r="AJ42" s="133">
        <f t="shared" si="6"/>
        <v>0</v>
      </c>
      <c r="AK42" s="112"/>
      <c r="AL42" s="107" t="s">
        <v>24</v>
      </c>
      <c r="AM42" s="114"/>
      <c r="AN42" s="164">
        <v>0</v>
      </c>
      <c r="AO42" s="176">
        <f>_xlfn.IFS(AL42="-",0,AL42="Papphülsen [kg]",'GWP Baustoffe'!$F$64,AL42="Acrylwanne [kg]",'GWP Baustoffe'!$F$89,AL42="Stahlwanne [m²]",'GWP Baustoffe'!$F$90,AL42="Künst. Zweig, 70cm mit Blatt [Stk]",'GWP Baustoffe'!$F$143,AL42="Styropor 5x50x100cm [Stk]",'GWP Baustoffe'!$F$144,AL42="Styropor 20x50x100cm [Stk]",'GWP Baustoffe'!$F$145,AL42="Styroppor 30x50x100cm [Stk]",'GWP Baustoffe'!$F$146,AL42="Styropdur 3x60x120cm [Stk]",'GWP Baustoffe'!$F$147,AL42="Styropdur 4x60x120cm [Stk]",'GWP Baustoffe'!$F$148,AL42="Styropdur 5x60x120cm [Stk]",'GWP Baustoffe'!$F$149,AL42="Styropdur 12x60x120cm [Stk]",'GWP Baustoffe'!$F$150,AL42="Rohriso. PE  12/15mm x 9mm [m]",'GWP Baustoffe'!$F$151,AL42="Rohriso. PE 18mm x 20mm [m]",'GWP Baustoffe'!$F$152,AL42="Rohriso. PE  22mm x 20mm [m]",'GWP Baustoffe'!$F$153,AL42="Rohriso. PE  28mm x 20mm [m]",'GWP Baustoffe'!$F$154,AL42="Rohriso. PE  60mm x 20mm [m]",'GWP Baustoffe'!$F$155,AL42="Rohriso. PE  114mm x 20mm [m]",'GWP Baustoffe'!$F$156,AL42="Europalette [Stk]",'GWP Baustoffe'!$F$157,AL42="Pulverbeschichten [m²]",'GWP Baustoffe'!$F$172,AL42="Schrauben/Kleint. Satz [Stk]",'GWP Baustoffe'!$F$169,AL42="PVC Rohr [kg]",'GWP Baustoffe'!$F$63,AL42="Stroh/Heu [kg]",'GWP Baustoffe'!$F$60,AL42="fertige Innentür [Stk]",'GWP Baustoffe'!$F$158,AL42="Blähton [kg]",'GWP Baustoffe'!$F$176,AL42="Blähglas [kg]",'GWP Baustoffe'!$F$175,AL42="Perlit 0-3 [kg]",'GWP Baustoffe'!$F$177,AL42="Perlit 0-1 [kg]",'GWP Baustoffe'!$F$178,AL42="Kies 2/32 [kg]",'GWP Baustoffe'!$F$179,AL42="Bimskies [kg]",'GWP Baustoffe'!$F$180,AL42="Korkschrot [kg]",'GWP Baustoffe'!$F$181,AL42="Kalksteinsand tr. [kg]",'GWP Baustoffe'!$F$182,AL42="Sand 0/2 tr. [kg]",'GWP Baustoffe'!$F$183,AL42="Sand 0/2 feucht [kg]",'GWP Baustoffe'!$F$184,AL42="Lehm [m³]",'GWP Baustoffe'!$F$185,AL42="Torf [m³]",'GWP Baustoffe'!$F$186,AL42="Riggips 10mm [m²]",'GWP Baustoffe'!$F$188,AL42="Riggips 12,5mm [m²]",'GWP Baustoffe'!$F$189,AL42="Riggips 15mm [m²]",'GWP Baustoffe'!$F$190,AL42="Riggips 18mm [m²]",'GWP Baustoffe'!$F$191,AL42="Glasbaustein [m³]",'GWP Baustoffe'!$F$193,AL42="Promatec 15mm [m²]",'GWP Baustoffe'!$F$194,AL42="Steinwolle [m³]",'GWP Baustoffe'!$F$195)</f>
        <v>0</v>
      </c>
      <c r="AP42" s="161">
        <f>_xlfn.IFS(AL42="-",0,AL42="Papphülsen [kg]",'GWP Baustoffe'!$H$64,AL42="Acrylwanne [kg]",'GWP Baustoffe'!$H$89,AL42="Stahlwanne [m²]",'GWP Baustoffe'!$H$90,AL42="Künst. Zweig, 70cm mit Blatt [Stk]",'GWP Baustoffe'!$H$143,AL42="Styropor 5x50x100cm [Stk]",'GWP Baustoffe'!$H$144,AL42="Styropor 20x50x100cm [Stk]",'GWP Baustoffe'!$H$145,AL42="Styroppor 30x50x100cm [Stk]",'GWP Baustoffe'!$H$146,AL42="Styropdur 3x60x120cm [Stk]",'GWP Baustoffe'!$H$147,AL42="Styropdur 4x60x120cm [Stk]",'GWP Baustoffe'!$H$148,AL42="Styropdur 5x60x120cm [Stk]",'GWP Baustoffe'!$H$149,AL42="Styropdur 12x60x120cm [Stk]",'GWP Baustoffe'!$H$150,AL42="Rohriso. PE  12/15mm x 9mm [m]",'GWP Baustoffe'!$H$151,AL42="Rohriso. PE 18mm x 20mm [m]",'GWP Baustoffe'!$H$152,AL42="Rohriso. PE  22mm x 20mm [m]",'GWP Baustoffe'!$H$153,AL42="Rohriso. PE  28mm x 20mm [m]",'GWP Baustoffe'!$H$154,AL42="Rohriso. PE  60mm x 20mm [m]",'GWP Baustoffe'!$H$155,AL42="Rohriso. PE  114mm x 20mm [m]",'GWP Baustoffe'!$H$156,AL42="Europalette [Stk]",'GWP Baustoffe'!$H$157,AL42="Pulverbeschichten [m²]",'GWP Baustoffe'!$H$172,AL42="Schrauben/Kleint. Satz [Stk]",'GWP Baustoffe'!$H$169,AL42="PVC Rohr [kg]",'GWP Baustoffe'!$H$63,AL42="Stroh/Heu [kg]",'GWP Baustoffe'!$H$60,AL42="fertige Innentür [Stk]",'GWP Baustoffe'!$H$158,AL42="Blähton [kg]",'GWP Baustoffe'!$H$176,AL42="Blähglas [kg]",'GWP Baustoffe'!$H$175,AL42="Perlit 0-3 [kg]",'GWP Baustoffe'!$H$177,AL42="Perlit 0-1 [kg]",'GWP Baustoffe'!$H$178,AL42="Kies 2/32 [kg]",'GWP Baustoffe'!$H$179,AL42="Bimskies [kg]",'GWP Baustoffe'!$H$180,AL42="Korkschrot [kg]",'GWP Baustoffe'!$H$181,AL42="Kalksteinsand tr. [kg]",'GWP Baustoffe'!$H$182,AL42="Sand 0/2 tr. [kg]",'GWP Baustoffe'!$H$183,AL42="Sand 0/2 feucht [kg]",'GWP Baustoffe'!$H$184,AL42="Lehm [m³]",'GWP Baustoffe'!$H$185,AL42="Torf [m³]",'GWP Baustoffe'!$H$186,AL42="Riggips 10mm [m²]",'GWP Baustoffe'!$H$188,AL42="Riggips 12,5mm [m²]",'GWP Baustoffe'!$H$189,AL42="Riggips 15mm [m²]",'GWP Baustoffe'!$H$190,AL42="Riggips 18mm [m²]",'GWP Baustoffe'!$H$191,AL42="Glasbaustein [m³]",'GWP Baustoffe'!$H$193,AL42="Promatec 15mm [m²]",'GWP Baustoffe'!$H$194,AL42="Steinwolle [m³]",'GWP Baustoffe'!$H$195)</f>
        <v>0</v>
      </c>
      <c r="AQ42" s="131">
        <f t="shared" si="2"/>
        <v>0</v>
      </c>
      <c r="AR42" s="105"/>
      <c r="AS42" s="105"/>
      <c r="AT42" s="105"/>
      <c r="AU42" s="105"/>
      <c r="AV42" s="105"/>
      <c r="AW42" s="105"/>
    </row>
    <row r="43" spans="1:49" s="49" customFormat="1" ht="21" customHeight="1" x14ac:dyDescent="0.3">
      <c r="A43" s="112"/>
      <c r="B43" s="106" t="s">
        <v>24</v>
      </c>
      <c r="C43" s="114"/>
      <c r="D43" s="164">
        <v>90</v>
      </c>
      <c r="E43" s="161">
        <f>_xlfn.IFS(B43="-",0,B43="Profil",'GWP Baustoffe'!$F$7,B43="Blech",'GWP Baustoffe'!$F$8,B43="Edel Blech",'GWP Baustoffe'!$F$47,B43="verz. Blech",'GWP Baustoffe'!F$49)</f>
        <v>0</v>
      </c>
      <c r="F43" s="129">
        <f>_xlfn.IFS(B43="-",0,B43="Profil",'GWP Baustoffe'!$H$7,B43="Blech",'GWP Baustoffe'!$H$8,B43="Edel Blech",'GWP Baustoffe'!$H$47,B43="verz. Blech",'GWP Baustoffe'!$H$49)</f>
        <v>0</v>
      </c>
      <c r="G43" s="131">
        <f t="shared" si="3"/>
        <v>0</v>
      </c>
      <c r="H43" s="112"/>
      <c r="I43" s="106" t="s">
        <v>24</v>
      </c>
      <c r="J43" s="158"/>
      <c r="K43" s="164">
        <v>90</v>
      </c>
      <c r="L43" s="161">
        <f>_xlfn.IFS(I43="-",0,I43="Al Profil",'GWP Baustoffe'!$F$9,I43="Al Blech",'GWP Baustoffe'!$F$10,I43="Cu Blech",0)</f>
        <v>0</v>
      </c>
      <c r="M43" s="129">
        <f>_xlfn.IFS(I43="-",0,I43="Al Profil",'GWP Baustoffe'!$H$9,I43="Al Blech",'GWP Baustoffe'!$H$10,I43="Cu Blech",'GWP Baustoffe'!$H$48)</f>
        <v>0</v>
      </c>
      <c r="N43" s="131">
        <f t="shared" si="4"/>
        <v>0</v>
      </c>
      <c r="O43" s="112"/>
      <c r="P43" s="106" t="s">
        <v>24</v>
      </c>
      <c r="Q43" s="107"/>
      <c r="R43" s="106"/>
      <c r="S43" s="107"/>
      <c r="T43" s="114"/>
      <c r="U43" s="164">
        <v>10</v>
      </c>
      <c r="V43" s="162">
        <f>_xlfn.IFS(P43="-",0,P43="Latten",'GWP Baustoffe'!$F$13,P43="Latten zert.",'GWP Baustoffe'!$F$13,P43="KVH",'GWP Baustoffe'!$F$14,P43="Hobelware",'GWP Baustoffe'!$F$15,P43="Hobelware zert.",'GWP Baustoffe'!$F$15,P43="Sperrholz",'GWP Baustoffe'!$F$16,P43="Sperrholz zert.",'GWP Baustoffe'!$F$16,P43="Fi 3-Schicht",'GWP Baustoffe'!$F$17,P43="Fi 3-Schicht zert.",'GWP Baustoffe'!$F$17,P43="Gabun Tipla",'GWP Baustoffe'!$F$18,P43="MDF",'GWP Baustoffe'!$F$19,P43="MDF be.",'GWP Baustoffe'!$F$20,P43="HDF",'GWP Baustoffe'!$F$21,P43="Spanplatte",'GWP Baustoffe'!$F$22,P43="Spanplatte, be.",'GWP Baustoffe'!$F$23,P43="Laubschnittholz",'GWP Baustoffe'!$F$24,P43="OSB",'GWP Baustoffe'!$F$25,P43="Steico LVL",'GWP Baustoffe'!$F$26,P43="Gabun Sperr.",'GWP Baustoffe'!$F$27,P43="Birke Multi",'GWP Baustoffe'!$F$28,P43="Birke Multi zert.",'GWP Baustoffe'!$F$28,P43="HPL 0,8mm",'GWP Baustoffe'!$F$29*1250,P43="Polystyrol (XPS)",'GWP Baustoffe'!$F$87)</f>
        <v>0</v>
      </c>
      <c r="W43" s="129">
        <f>_xlfn.IFS(P43="-",0,P43="Latten",'GWP Baustoffe'!$H$13,P43="Latten zert.",'GWP Baustoffe'!$I$13,P43="KVH",'GWP Baustoffe'!$H$14,P43="Hobelware",'GWP Baustoffe'!$H$15,P43="Hobelware zert.",'GWP Baustoffe'!$I$15,P43="Sperrholz",'GWP Baustoffe'!$H$16,P43="Sperrholz zert.",'GWP Baustoffe'!$I$16,P43="Fi 3-Schicht",'GWP Baustoffe'!$H$17,P43="Fi 3-Schicht zert.",'GWP Baustoffe'!$I$17,P43="Gabun Tipla",'GWP Baustoffe'!$H$18,P43="MDF",'GWP Baustoffe'!$H$19,P43="MDF be.",'GWP Baustoffe'!$H$20,P43="HDF",'GWP Baustoffe'!$H$21,P43="Spanplatte",'GWP Baustoffe'!$H$22,P43="Spanplatte, be.",'GWP Baustoffe'!$H$23,P43="Laubschnittholz",'GWP Baustoffe'!$H$24,P43="OSB",'GWP Baustoffe'!$H$25,P43="Steico LVL",'GWP Baustoffe'!$H$26,P43="Gabun Sperr.",'GWP Baustoffe'!$H$27,P43="Birke Multi",'GWP Baustoffe'!$H$28,P43="Birke Multi zert.",'GWP Baustoffe'!$I$28,P43="HPL 0,8mm",'GWP Baustoffe'!$H$29*1250,P43="Polystyrol (XPS)",'GWP Baustoffe'!$H$87)</f>
        <v>0</v>
      </c>
      <c r="X43" s="131">
        <f t="shared" si="5"/>
        <v>0</v>
      </c>
      <c r="Y43" s="113"/>
      <c r="Z43" s="107" t="s">
        <v>24</v>
      </c>
      <c r="AA43" s="158"/>
      <c r="AB43" s="164">
        <v>0</v>
      </c>
      <c r="AC43" s="189">
        <f>_xlfn.IFS(Z43="-",0,Z43="Schaumstoff_5cm",'GWP Baustoffe'!$F$34*1.5,Z43="PE_Noppenfolie",'GWP Baustoffe'!$F$80,Z43="PE_Folie 100my",'GWP Baustoffe'!$F$78,Z43="PE_Folie 1mm",'GWP Baustoffe'!$F$79,Z43="Linoleum allg",'GWP Baustoffe'!$F$68,Z43="Linoleum Forbo",'GWP Baustoffe'!$F$69,Z43="PVC 2mm",'GWP Baustoffe'!$F$70,Z43="Teppich 1400g/m²",'GWP Baustoffe'!$F$71,Z43="Laminat",'GWP Baustoffe'!$F$72,Z43="Natursteinfliesen",'GWP Baustoffe'!$F$73,Z43="keramische Fliesen",'GWP Baustoffe'!$F$74,Z43="Filz 3mm (400g)",'GWP Baustoffe'!$F$75,Z43="Filz Fulda Rex 800g",'GWP Baustoffe'!$F$76,Z43="Hanfvlies 3mm",'GWP Baustoffe'!$F$82,Z43="Texil Sonnenschutz",'GWP Baustoffe'!$F$77,Z43="Kraftpapier 120g",'GWP Baustoffe'!$F$110,Z43="Papiertapete bedr. ",'GWP Baustoffe'!$F$111,Z43="Glasvlies Tapete",'GWP Baustoffe'!$F$112,Z43="Glasvlies_bedr.",'GWP Baustoffe'!$F$113,Z43="Tanztepp. 2mm",'GWP Baustoffe'!$F$70,Z43="Tanztepp. 1,7mm",'GWP Baustoffe'!$F$70/2*1.7,Z43="Tanztepp. 1,2mm",'GWP Baustoffe'!$F$70/2*1.2,Z43="Malervlies",'GWP Baustoffe'!$F$75*0.6,Z43="Bodent. 450g BW",'GWP Baustoffe'!$F$32*0.5,Z43="Tüll 50g BW",'GWP Baustoffe'!$F$32*0.05,Z43="Tüll 50g KF",'GWP Baustoffe'!$F$33*0.05,Z43="Tüll 100g BW",'GWP Baustoffe'!$F$32*0.1,Z43="Tüll 100g KF",'GWP Baustoffe'!$F$33*0.1,Z43="Schl. Ne. 75g BW",'GWP Baustoffe'!$F$32*0.075,Z43="Schl. Ne. 75g KF",'GWP Baustoffe'!$F$33*0.075,Z43="Nessel 300g BW",'GWP Baustoffe'!$F$32*0.3,Z43="Nessel 300g KF",'GWP Baustoffe'!$F$33*0.3,Z43="Shirting 220g BW",'GWP Baustoffe'!$F$32*0.22,Z43="Hori- Ne. 400g BW",'GWP Baustoffe'!$F$32*0.4,Z43="Mollton 300g BW",'GWP Baustoffe'!$F$32*0.3,Z43="Dekomoll. 165g BW",'GWP Baustoffe'!$F$32*0.165,Z43="Velour 350g BW",'GWP Baustoffe'!$F$32*0.35,Z43="Velour 450g BW",'GWP Baustoffe'!$F$32*0.45,Z43="Velour 600g BW",'GWP Baustoffe'!$F$32*0.6,Z43="Glasklarfolie 0,3mm",'GWP Baustoffe'!$F$70*0.15,Z43="Proj.Folie 0,35mm",'GWP Baustoffe'!$F$70*0.175,Z43="Tyvek 2506B",'GWP Baustoffe'!$F$67,Z43="Mollton 200g BW",'GWP Baustoffe'!$F68*0.2,Z43="Wooleserge 150 B1",'GWP Baustoffe'!$F$120*1,Z43="Forbo Eternal PVC",'GWP Baustoffe'!$F$73,Z43="Kunstrasen 2400g/m²",'GWP Baustoffe'!$F$81,Z43="Teppich 750g/m²",'GWP Baustoffe'!$F$71*0.53,Z43="Teppich 300g/m²",'GWP Baustoffe'!$F$71*0.214)</f>
        <v>0</v>
      </c>
      <c r="AD43" s="161">
        <f>_xlfn.IFS(Z43="-",0,Z43="Schaumstoff_5cm",'GWP Baustoffe'!$H$34*1.5,Z43="PE_Noppenfolie",'GWP Baustoffe'!$H$80,Z43="PE_Folie 100my",'GWP Baustoffe'!$H$78,Z43="PE_Folie 1mm",'GWP Baustoffe'!$H$79,Z43="Linoleum allg",'GWP Baustoffe'!$H$68,Z43="Linoleum Forbo",'GWP Baustoffe'!$H$69,Z43="PVC 2mm",'GWP Baustoffe'!$H$70,Z43="Teppich 1400g/m²",'GWP Baustoffe'!$H$71,Z43="Laminat",'GWP Baustoffe'!$H$72,Z43="Natursteinfliesen",'GWP Baustoffe'!$H$73,Z43="keramische Fliesen",'GWP Baustoffe'!$H$74,Z43="Filz 3mm (400g)",'GWP Baustoffe'!$H$75,Z43="Filz Fulda Rex 800g",'GWP Baustoffe'!$H$76,Z43="Jute",'GWP Baustoffe'!$H$81,Z43="Hanfvlies 3mm",'GWP Baustoffe'!$H$82,Z43="Texil Sonnenschutz",'GWP Baustoffe'!$H$77,Z43="Kraftpapier 120g",'GWP Baustoffe'!$H$110,Z43="Papiertapete bedr. ",'GWP Baustoffe'!$H$111,Z43="Glasvlies Tapete",'GWP Baustoffe'!$H$112,Z43="Glasvlies_bedr.",'GWP Baustoffe'!$H$113,Z43="Tanztepp. 2mm",'GWP Baustoffe'!$H$70,Z43="Tanztepp. 1,7mm",'GWP Baustoffe'!$H$70/2*1.7,Z43="Tanztepp. 1,2mm",'GWP Baustoffe'!$H$70/2*1.2,Z43="Malervlies",'GWP Baustoffe'!$H$75*0.6,Z43="Bodent. 450g BW",'GWP Baustoffe'!$G$32*0.45,Z43="Tüll 50g BW",'GWP Baustoffe'!$G$32*0.05,Z43="Tüll 50g KF",'GWP Baustoffe'!$G$33*0.05,Z43="Tüll 100g BW",'GWP Baustoffe'!$G$32*0.1,Z43="Tüll 100g KF",'GWP Baustoffe'!$G$33*0.1,Z43="Schl. Ne. 75g BW",'GWP Baustoffe'!$G$32*0.075,Z43="Schl. Ne. 75g KF",'GWP Baustoffe'!$G$33*0.075,Z43="Nessel 300g BW",'GWP Baustoffe'!$G$32*0.3,Z43="Nessel 300g KF",'GWP Baustoffe'!$G$33*0.3,Z43="Shirting 220g BW",'GWP Baustoffe'!$G$32*0.22,Z43="Hori- Ne. 400g BW",'GWP Baustoffe'!$G$32*0.4,Z43="Mollton 300g BW",'GWP Baustoffe'!$G$32*0.3,Z43="Dekomoll. 165g BW",'GWP Baustoffe'!$G$32*0.165,Z43="Velour 350g BW",'GWP Baustoffe'!$G$32*0.35,Z43="Velour 450g BW",'GWP Baustoffe'!$G$32*0.45,Z43="Velour 600g BW",'GWP Baustoffe'!$G$32*0.6,Z43="Glasklarfolie 0,3mm",'GWP Baustoffe'!$H$70*0.15,Z43="Proj.Folie 0,35mm",'GWP Baustoffe'!$H$70*0.175,Z43="Tyvek 2506B",'GWP Baustoffe'!$H$67,Z43="Mollton 200g BW",'GWP Baustoffe'!$G$32*0.2,Z43="Wooleserge 150 B1",'GWP Baustoffe'!$H$120*1,Z43="Forbo Eternal PVC",'GWP Baustoffe'!$H$73,Z43="Kunstrasen 2400g/m²",'GWP Baustoffe'!$H$81,Z43="Teppich 750g/m²",'GWP Baustoffe'!$H$71*0.53,Z43="Teppich 300g/m²",'GWP Baustoffe'!$H$71*0.214)</f>
        <v>0</v>
      </c>
      <c r="AE43" s="131">
        <f t="shared" si="0"/>
        <v>0</v>
      </c>
      <c r="AF43" s="112"/>
      <c r="AG43" s="106" t="s">
        <v>24</v>
      </c>
      <c r="AH43" s="107"/>
      <c r="AI43" s="132">
        <f>_xlfn.IFS(AG43="-",0,AG43="Fassadenfarbe [l]",'GWP Baustoffe'!$H$36,AG43="Disp. Innen [l]",'GWP Baustoffe'!$H$37,AG43="Lacke, H²O [l]",'GWP Baustoffe'!$H$41,AG43="Lacke, löse. [l]",'GWP Baustoffe'!$H$38,AG43="Metalllack, löse. [l]",'GWP Baustoffe'!$H$43,AG43="Parkettlack H²O [l]",'GWP Baustoffe'!$H$43,AG43="Henso Brands. [kg]",'GWP Baustoffe'!$H$39,AG43="Kleber [kg]",'GWP Baustoffe'!$H$40,AG43="PE Schaum [kg]",'GWP Baustoffe'!$G$54,AG43="Gewebefüller [kg]",'GWP Baustoffe'!$H$56,AG43="Silicon [kg]",'GWP Baustoffe'!$H$45,AG43="Kalkfarbe [kg]",'GWP Baustoffe'!$H$44,AG43="GFK",'GWP Baustoffe'!$H$55,AG43="Gipsputz [kg]",'GWP Baustoffe'!$H$57,AG43="Acylfarbe [l]",'GWP Baustoffe'!$H$58,AG43="GFK [kg]",'GWP Baustoffe'!$H$53)</f>
        <v>0</v>
      </c>
      <c r="AJ43" s="134">
        <f t="shared" si="6"/>
        <v>0</v>
      </c>
      <c r="AK43" s="112"/>
      <c r="AL43" s="107" t="s">
        <v>24</v>
      </c>
      <c r="AM43" s="114"/>
      <c r="AN43" s="164">
        <v>0</v>
      </c>
      <c r="AO43" s="176">
        <f>_xlfn.IFS(AL43="-",0,AL43="Papphülsen [kg]",'GWP Baustoffe'!$F$64,AL43="Acrylwanne [kg]",'GWP Baustoffe'!$F$89,AL43="Stahlwanne [m²]",'GWP Baustoffe'!$F$90,AL43="Künst. Zweig, 70cm mit Blatt [Stk]",'GWP Baustoffe'!$F$143,AL43="Styropor 5x50x100cm [Stk]",'GWP Baustoffe'!$F$144,AL43="Styropor 20x50x100cm [Stk]",'GWP Baustoffe'!$F$145,AL43="Styroppor 30x50x100cm [Stk]",'GWP Baustoffe'!$F$146,AL43="Styropdur 3x60x120cm [Stk]",'GWP Baustoffe'!$F$147,AL43="Styropdur 4x60x120cm [Stk]",'GWP Baustoffe'!$F$148,AL43="Styropdur 5x60x120cm [Stk]",'GWP Baustoffe'!$F$149,AL43="Styropdur 12x60x120cm [Stk]",'GWP Baustoffe'!$F$150,AL43="Rohriso. PE  12/15mm x 9mm [m]",'GWP Baustoffe'!$F$151,AL43="Rohriso. PE 18mm x 20mm [m]",'GWP Baustoffe'!$F$152,AL43="Rohriso. PE  22mm x 20mm [m]",'GWP Baustoffe'!$F$153,AL43="Rohriso. PE  28mm x 20mm [m]",'GWP Baustoffe'!$F$154,AL43="Rohriso. PE  60mm x 20mm [m]",'GWP Baustoffe'!$F$155,AL43="Rohriso. PE  114mm x 20mm [m]",'GWP Baustoffe'!$F$156,AL43="Europalette [Stk]",'GWP Baustoffe'!$F$157,AL43="Pulverbeschichten [m²]",'GWP Baustoffe'!$F$172,AL43="Schrauben/Kleint. Satz [Stk]",'GWP Baustoffe'!$F$169,AL43="PVC Rohr [kg]",'GWP Baustoffe'!$F$63,AL43="Stroh/Heu [kg]",'GWP Baustoffe'!$F$60,AL43="fertige Innentür [Stk]",'GWP Baustoffe'!$F$158,AL43="Blähton [kg]",'GWP Baustoffe'!$F$176,AL43="Blähglas [kg]",'GWP Baustoffe'!$F$175,AL43="Perlit 0-3 [kg]",'GWP Baustoffe'!$F$177,AL43="Perlit 0-1 [kg]",'GWP Baustoffe'!$F$178,AL43="Kies 2/32 [kg]",'GWP Baustoffe'!$F$179,AL43="Bimskies [kg]",'GWP Baustoffe'!$F$180,AL43="Korkschrot [kg]",'GWP Baustoffe'!$F$181,AL43="Kalksteinsand tr. [kg]",'GWP Baustoffe'!$F$182,AL43="Sand 0/2 tr. [kg]",'GWP Baustoffe'!$F$183,AL43="Sand 0/2 feucht [kg]",'GWP Baustoffe'!$F$184,AL43="Lehm [m³]",'GWP Baustoffe'!$F$185,AL43="Torf [m³]",'GWP Baustoffe'!$F$186,AL43="Riggips 10mm [m²]",'GWP Baustoffe'!$F$188,AL43="Riggips 12,5mm [m²]",'GWP Baustoffe'!$F$189,AL43="Riggips 15mm [m²]",'GWP Baustoffe'!$F$190,AL43="Riggips 18mm [m²]",'GWP Baustoffe'!$F$191,AL43="Glasbaustein [m³]",'GWP Baustoffe'!$F$193,AL43="Promatec 15mm [m²]",'GWP Baustoffe'!$F$194,AL43="Steinwolle [m³]",'GWP Baustoffe'!$F$195)</f>
        <v>0</v>
      </c>
      <c r="AP43" s="161">
        <f>_xlfn.IFS(AL43="-",0,AL43="Papphülsen [kg]",'GWP Baustoffe'!$H$64,AL43="Acrylwanne [kg]",'GWP Baustoffe'!$H$89,AL43="Stahlwanne [m²]",'GWP Baustoffe'!$H$90,AL43="Künst. Zweig, 70cm mit Blatt [Stk]",'GWP Baustoffe'!$H$143,AL43="Styropor 5x50x100cm [Stk]",'GWP Baustoffe'!$H$144,AL43="Styropor 20x50x100cm [Stk]",'GWP Baustoffe'!$H$145,AL43="Styroppor 30x50x100cm [Stk]",'GWP Baustoffe'!$H$146,AL43="Styropdur 3x60x120cm [Stk]",'GWP Baustoffe'!$H$147,AL43="Styropdur 4x60x120cm [Stk]",'GWP Baustoffe'!$H$148,AL43="Styropdur 5x60x120cm [Stk]",'GWP Baustoffe'!$H$149,AL43="Styropdur 12x60x120cm [Stk]",'GWP Baustoffe'!$H$150,AL43="Rohriso. PE  12/15mm x 9mm [m]",'GWP Baustoffe'!$H$151,AL43="Rohriso. PE 18mm x 20mm [m]",'GWP Baustoffe'!$H$152,AL43="Rohriso. PE  22mm x 20mm [m]",'GWP Baustoffe'!$H$153,AL43="Rohriso. PE  28mm x 20mm [m]",'GWP Baustoffe'!$H$154,AL43="Rohriso. PE  60mm x 20mm [m]",'GWP Baustoffe'!$H$155,AL43="Rohriso. PE  114mm x 20mm [m]",'GWP Baustoffe'!$H$156,AL43="Europalette [Stk]",'GWP Baustoffe'!$H$157,AL43="Pulverbeschichten [m²]",'GWP Baustoffe'!$H$172,AL43="Schrauben/Kleint. Satz [Stk]",'GWP Baustoffe'!$H$169,AL43="PVC Rohr [kg]",'GWP Baustoffe'!$H$63,AL43="Stroh/Heu [kg]",'GWP Baustoffe'!$H$60,AL43="fertige Innentür [Stk]",'GWP Baustoffe'!$H$158,AL43="Blähton [kg]",'GWP Baustoffe'!$H$176,AL43="Blähglas [kg]",'GWP Baustoffe'!$H$175,AL43="Perlit 0-3 [kg]",'GWP Baustoffe'!$H$177,AL43="Perlit 0-1 [kg]",'GWP Baustoffe'!$H$178,AL43="Kies 2/32 [kg]",'GWP Baustoffe'!$H$179,AL43="Bimskies [kg]",'GWP Baustoffe'!$H$180,AL43="Korkschrot [kg]",'GWP Baustoffe'!$H$181,AL43="Kalksteinsand tr. [kg]",'GWP Baustoffe'!$H$182,AL43="Sand 0/2 tr. [kg]",'GWP Baustoffe'!$H$183,AL43="Sand 0/2 feucht [kg]",'GWP Baustoffe'!$H$184,AL43="Lehm [m³]",'GWP Baustoffe'!$H$185,AL43="Torf [m³]",'GWP Baustoffe'!$H$186,AL43="Riggips 10mm [m²]",'GWP Baustoffe'!$H$188,AL43="Riggips 12,5mm [m²]",'GWP Baustoffe'!$H$189,AL43="Riggips 15mm [m²]",'GWP Baustoffe'!$H$190,AL43="Riggips 18mm [m²]",'GWP Baustoffe'!$H$191,AL43="Glasbaustein [m³]",'GWP Baustoffe'!$H$193,AL43="Promatec 15mm [m²]",'GWP Baustoffe'!$H$194,AL43="Steinwolle [m³]",'GWP Baustoffe'!$H$195)</f>
        <v>0</v>
      </c>
      <c r="AQ43" s="131">
        <f t="shared" si="2"/>
        <v>0</v>
      </c>
      <c r="AR43" s="105"/>
      <c r="AS43" s="105"/>
      <c r="AT43" s="105"/>
      <c r="AU43" s="105"/>
      <c r="AV43" s="105"/>
      <c r="AW43" s="105"/>
    </row>
    <row r="44" spans="1:49" s="49" customFormat="1" ht="21" customHeight="1" x14ac:dyDescent="0.3">
      <c r="A44" s="112"/>
      <c r="B44" s="106" t="s">
        <v>24</v>
      </c>
      <c r="C44" s="114"/>
      <c r="D44" s="164">
        <v>90</v>
      </c>
      <c r="E44" s="161">
        <f>_xlfn.IFS(B44="-",0,B44="Profil",'GWP Baustoffe'!$F$7,B44="Blech",'GWP Baustoffe'!$F$8,B44="Edel Blech",'GWP Baustoffe'!$F$47,B44="verz. Blech",'GWP Baustoffe'!F$49)</f>
        <v>0</v>
      </c>
      <c r="F44" s="129">
        <f>_xlfn.IFS(B44="-",0,B44="Profil",'GWP Baustoffe'!$H$7,B44="Blech",'GWP Baustoffe'!$H$8,B44="Edel Blech",'GWP Baustoffe'!$H$47,B44="verz. Blech",'GWP Baustoffe'!$H$49)</f>
        <v>0</v>
      </c>
      <c r="G44" s="131">
        <f t="shared" si="3"/>
        <v>0</v>
      </c>
      <c r="H44" s="112"/>
      <c r="I44" s="106" t="s">
        <v>24</v>
      </c>
      <c r="J44" s="158"/>
      <c r="K44" s="164">
        <v>90</v>
      </c>
      <c r="L44" s="161">
        <f>_xlfn.IFS(I44="-",0,I44="Al Profil",'GWP Baustoffe'!$F$9,I44="Al Blech",'GWP Baustoffe'!$F$10,I44="Cu Blech",0)</f>
        <v>0</v>
      </c>
      <c r="M44" s="129">
        <f>_xlfn.IFS(I44="-",0,I44="Al Profil",'GWP Baustoffe'!$H$9,I44="Al Blech",'GWP Baustoffe'!$H$10,I44="Cu Blech",'GWP Baustoffe'!$H$48)</f>
        <v>0</v>
      </c>
      <c r="N44" s="131">
        <f t="shared" si="4"/>
        <v>0</v>
      </c>
      <c r="O44" s="112"/>
      <c r="P44" s="106" t="s">
        <v>24</v>
      </c>
      <c r="Q44" s="107"/>
      <c r="R44" s="106"/>
      <c r="S44" s="107"/>
      <c r="T44" s="114"/>
      <c r="U44" s="164">
        <v>10</v>
      </c>
      <c r="V44" s="162">
        <f>_xlfn.IFS(P44="-",0,P44="Latten",'GWP Baustoffe'!$F$13,P44="Latten zert.",'GWP Baustoffe'!$F$13,P44="KVH",'GWP Baustoffe'!$F$14,P44="Hobelware",'GWP Baustoffe'!$F$15,P44="Hobelware zert.",'GWP Baustoffe'!$F$15,P44="Sperrholz",'GWP Baustoffe'!$F$16,P44="Sperrholz zert.",'GWP Baustoffe'!$F$16,P44="Fi 3-Schicht",'GWP Baustoffe'!$F$17,P44="Fi 3-Schicht zert.",'GWP Baustoffe'!$F$17,P44="Gabun Tipla",'GWP Baustoffe'!$F$18,P44="MDF",'GWP Baustoffe'!$F$19,P44="MDF be.",'GWP Baustoffe'!$F$20,P44="HDF",'GWP Baustoffe'!$F$21,P44="Spanplatte",'GWP Baustoffe'!$F$22,P44="Spanplatte, be.",'GWP Baustoffe'!$F$23,P44="Laubschnittholz",'GWP Baustoffe'!$F$24,P44="OSB",'GWP Baustoffe'!$F$25,P44="Steico LVL",'GWP Baustoffe'!$F$26,P44="Gabun Sperr.",'GWP Baustoffe'!$F$27,P44="Birke Multi",'GWP Baustoffe'!$F$28,P44="Birke Multi zert.",'GWP Baustoffe'!$F$28,P44="HPL 0,8mm",'GWP Baustoffe'!$F$29*1250,P44="Polystyrol (XPS)",'GWP Baustoffe'!$F$87)</f>
        <v>0</v>
      </c>
      <c r="W44" s="129">
        <f>_xlfn.IFS(P44="-",0,P44="Latten",'GWP Baustoffe'!$H$13,P44="Latten zert.",'GWP Baustoffe'!$I$13,P44="KVH",'GWP Baustoffe'!$H$14,P44="Hobelware",'GWP Baustoffe'!$H$15,P44="Hobelware zert.",'GWP Baustoffe'!$I$15,P44="Sperrholz",'GWP Baustoffe'!$H$16,P44="Sperrholz zert.",'GWP Baustoffe'!$I$16,P44="Fi 3-Schicht",'GWP Baustoffe'!$H$17,P44="Fi 3-Schicht zert.",'GWP Baustoffe'!$I$17,P44="Gabun Tipla",'GWP Baustoffe'!$H$18,P44="MDF",'GWP Baustoffe'!$H$19,P44="MDF be.",'GWP Baustoffe'!$H$20,P44="HDF",'GWP Baustoffe'!$H$21,P44="Spanplatte",'GWP Baustoffe'!$H$22,P44="Spanplatte, be.",'GWP Baustoffe'!$H$23,P44="Laubschnittholz",'GWP Baustoffe'!$H$24,P44="OSB",'GWP Baustoffe'!$H$25,P44="Steico LVL",'GWP Baustoffe'!$H$26,P44="Gabun Sperr.",'GWP Baustoffe'!$H$27,P44="Birke Multi",'GWP Baustoffe'!$H$28,P44="Birke Multi zert.",'GWP Baustoffe'!$I$28,P44="HPL 0,8mm",'GWP Baustoffe'!$H$29*1250,P44="Polystyrol (XPS)",'GWP Baustoffe'!$H$87)</f>
        <v>0</v>
      </c>
      <c r="X44" s="131">
        <f t="shared" si="5"/>
        <v>0</v>
      </c>
      <c r="Y44" s="113"/>
      <c r="Z44" s="107" t="s">
        <v>24</v>
      </c>
      <c r="AA44" s="158"/>
      <c r="AB44" s="164">
        <v>0</v>
      </c>
      <c r="AC44" s="189">
        <f>_xlfn.IFS(Z44="-",0,Z44="Schaumstoff_5cm",'GWP Baustoffe'!$F$34*1.5,Z44="PE_Noppenfolie",'GWP Baustoffe'!$F$80,Z44="PE_Folie 100my",'GWP Baustoffe'!$F$78,Z44="PE_Folie 1mm",'GWP Baustoffe'!$F$79,Z44="Linoleum allg",'GWP Baustoffe'!$F$68,Z44="Linoleum Forbo",'GWP Baustoffe'!$F$69,Z44="PVC 2mm",'GWP Baustoffe'!$F$70,Z44="Teppich 1400g/m²",'GWP Baustoffe'!$F$71,Z44="Laminat",'GWP Baustoffe'!$F$72,Z44="Natursteinfliesen",'GWP Baustoffe'!$F$73,Z44="keramische Fliesen",'GWP Baustoffe'!$F$74,Z44="Filz 3mm (400g)",'GWP Baustoffe'!$F$75,Z44="Filz Fulda Rex 800g",'GWP Baustoffe'!$F$76,Z44="Hanfvlies 3mm",'GWP Baustoffe'!$F$82,Z44="Texil Sonnenschutz",'GWP Baustoffe'!$F$77,Z44="Kraftpapier 120g",'GWP Baustoffe'!$F$110,Z44="Papiertapete bedr. ",'GWP Baustoffe'!$F$111,Z44="Glasvlies Tapete",'GWP Baustoffe'!$F$112,Z44="Glasvlies_bedr.",'GWP Baustoffe'!$F$113,Z44="Tanztepp. 2mm",'GWP Baustoffe'!$F$70,Z44="Tanztepp. 1,7mm",'GWP Baustoffe'!$F$70/2*1.7,Z44="Tanztepp. 1,2mm",'GWP Baustoffe'!$F$70/2*1.2,Z44="Malervlies",'GWP Baustoffe'!$F$75*0.6,Z44="Bodent. 450g BW",'GWP Baustoffe'!$F$32*0.5,Z44="Tüll 50g BW",'GWP Baustoffe'!$F$32*0.05,Z44="Tüll 50g KF",'GWP Baustoffe'!$F$33*0.05,Z44="Tüll 100g BW",'GWP Baustoffe'!$F$32*0.1,Z44="Tüll 100g KF",'GWP Baustoffe'!$F$33*0.1,Z44="Schl. Ne. 75g BW",'GWP Baustoffe'!$F$32*0.075,Z44="Schl. Ne. 75g KF",'GWP Baustoffe'!$F$33*0.075,Z44="Nessel 300g BW",'GWP Baustoffe'!$F$32*0.3,Z44="Nessel 300g KF",'GWP Baustoffe'!$F$33*0.3,Z44="Shirting 220g BW",'GWP Baustoffe'!$F$32*0.22,Z44="Hori- Ne. 400g BW",'GWP Baustoffe'!$F$32*0.4,Z44="Mollton 300g BW",'GWP Baustoffe'!$F$32*0.3,Z44="Dekomoll. 165g BW",'GWP Baustoffe'!$F$32*0.165,Z44="Velour 350g BW",'GWP Baustoffe'!$F$32*0.35,Z44="Velour 450g BW",'GWP Baustoffe'!$F$32*0.45,Z44="Velour 600g BW",'GWP Baustoffe'!$F$32*0.6,Z44="Glasklarfolie 0,3mm",'GWP Baustoffe'!$F$70*0.15,Z44="Proj.Folie 0,35mm",'GWP Baustoffe'!$F$70*0.175,Z44="Tyvek 2506B",'GWP Baustoffe'!$F$67,Z44="Mollton 200g BW",'GWP Baustoffe'!$F69*0.2,Z44="Wooleserge 150 B1",'GWP Baustoffe'!$F$120*1,Z44="Forbo Eternal PVC",'GWP Baustoffe'!$F$73,Z44="Kunstrasen 2400g/m²",'GWP Baustoffe'!$F$81,Z44="Teppich 750g/m²",'GWP Baustoffe'!$F$71*0.53,Z44="Teppich 300g/m²",'GWP Baustoffe'!$F$71*0.214)</f>
        <v>0</v>
      </c>
      <c r="AD44" s="161">
        <f>_xlfn.IFS(Z44="-",0,Z44="Schaumstoff_5cm",'GWP Baustoffe'!$H$34*1.5,Z44="PE_Noppenfolie",'GWP Baustoffe'!$H$80,Z44="PE_Folie 100my",'GWP Baustoffe'!$H$78,Z44="PE_Folie 1mm",'GWP Baustoffe'!$H$79,Z44="Linoleum allg",'GWP Baustoffe'!$H$68,Z44="Linoleum Forbo",'GWP Baustoffe'!$H$69,Z44="PVC 2mm",'GWP Baustoffe'!$H$70,Z44="Teppich 1400g/m²",'GWP Baustoffe'!$H$71,Z44="Laminat",'GWP Baustoffe'!$H$72,Z44="Natursteinfliesen",'GWP Baustoffe'!$H$73,Z44="keramische Fliesen",'GWP Baustoffe'!$H$74,Z44="Filz 3mm (400g)",'GWP Baustoffe'!$H$75,Z44="Filz Fulda Rex 800g",'GWP Baustoffe'!$H$76,Z44="Jute",'GWP Baustoffe'!$H$81,Z44="Hanfvlies 3mm",'GWP Baustoffe'!$H$82,Z44="Texil Sonnenschutz",'GWP Baustoffe'!$H$77,Z44="Kraftpapier 120g",'GWP Baustoffe'!$H$110,Z44="Papiertapete bedr. ",'GWP Baustoffe'!$H$111,Z44="Glasvlies Tapete",'GWP Baustoffe'!$H$112,Z44="Glasvlies_bedr.",'GWP Baustoffe'!$H$113,Z44="Tanztepp. 2mm",'GWP Baustoffe'!$H$70,Z44="Tanztepp. 1,7mm",'GWP Baustoffe'!$H$70/2*1.7,Z44="Tanztepp. 1,2mm",'GWP Baustoffe'!$H$70/2*1.2,Z44="Malervlies",'GWP Baustoffe'!$H$75*0.6,Z44="Bodent. 450g BW",'GWP Baustoffe'!$G$32*0.45,Z44="Tüll 50g BW",'GWP Baustoffe'!$G$32*0.05,Z44="Tüll 50g KF",'GWP Baustoffe'!$G$33*0.05,Z44="Tüll 100g BW",'GWP Baustoffe'!$G$32*0.1,Z44="Tüll 100g KF",'GWP Baustoffe'!$G$33*0.1,Z44="Schl. Ne. 75g BW",'GWP Baustoffe'!$G$32*0.075,Z44="Schl. Ne. 75g KF",'GWP Baustoffe'!$G$33*0.075,Z44="Nessel 300g BW",'GWP Baustoffe'!$G$32*0.3,Z44="Nessel 300g KF",'GWP Baustoffe'!$G$33*0.3,Z44="Shirting 220g BW",'GWP Baustoffe'!$G$32*0.22,Z44="Hori- Ne. 400g BW",'GWP Baustoffe'!$G$32*0.4,Z44="Mollton 300g BW",'GWP Baustoffe'!$G$32*0.3,Z44="Dekomoll. 165g BW",'GWP Baustoffe'!$G$32*0.165,Z44="Velour 350g BW",'GWP Baustoffe'!$G$32*0.35,Z44="Velour 450g BW",'GWP Baustoffe'!$G$32*0.45,Z44="Velour 600g BW",'GWP Baustoffe'!$G$32*0.6,Z44="Glasklarfolie 0,3mm",'GWP Baustoffe'!$H$70*0.15,Z44="Proj.Folie 0,35mm",'GWP Baustoffe'!$H$70*0.175,Z44="Tyvek 2506B",'GWP Baustoffe'!$H$67,Z44="Mollton 200g BW",'GWP Baustoffe'!$G$32*0.2,Z44="Wooleserge 150 B1",'GWP Baustoffe'!$H$120*1,Z44="Forbo Eternal PVC",'GWP Baustoffe'!$H$73,Z44="Kunstrasen 2400g/m²",'GWP Baustoffe'!$H$81,Z44="Teppich 750g/m²",'GWP Baustoffe'!$H$71*0.53,Z44="Teppich 300g/m²",'GWP Baustoffe'!$H$71*0.214)</f>
        <v>0</v>
      </c>
      <c r="AE44" s="131">
        <f t="shared" si="0"/>
        <v>0</v>
      </c>
      <c r="AF44" s="112"/>
      <c r="AG44" s="106" t="s">
        <v>24</v>
      </c>
      <c r="AH44" s="107"/>
      <c r="AI44" s="132">
        <f>_xlfn.IFS(AG44="-",0,AG44="Fassadenfarbe [l]",'GWP Baustoffe'!$H$36,AG44="Disp. Innen [l]",'GWP Baustoffe'!$H$37,AG44="Lacke, H²O [l]",'GWP Baustoffe'!$H$41,AG44="Lacke, löse. [l]",'GWP Baustoffe'!$H$38,AG44="Metalllack, löse. [l]",'GWP Baustoffe'!$H$43,AG44="Parkettlack H²O [l]",'GWP Baustoffe'!$H$43,AG44="Henso Brands. [kg]",'GWP Baustoffe'!$H$39,AG44="Kleber [kg]",'GWP Baustoffe'!$H$40,AG44="PE Schaum [kg]",'GWP Baustoffe'!$G$54,AG44="Gewebefüller [kg]",'GWP Baustoffe'!$H$56,AG44="Silicon [kg]",'GWP Baustoffe'!$H$45,AG44="Kalkfarbe [kg]",'GWP Baustoffe'!$H$44,AG44="GFK",'GWP Baustoffe'!$H$55,AG44="Gipsputz [kg]",'GWP Baustoffe'!$H$57,AG44="Acylfarbe [l]",'GWP Baustoffe'!$H$58,AG44="GFK [kg]",'GWP Baustoffe'!$H$53)</f>
        <v>0</v>
      </c>
      <c r="AJ44" s="133">
        <f t="shared" si="6"/>
        <v>0</v>
      </c>
      <c r="AK44" s="112"/>
      <c r="AL44" s="107" t="s">
        <v>24</v>
      </c>
      <c r="AM44" s="114"/>
      <c r="AN44" s="164">
        <v>0</v>
      </c>
      <c r="AO44" s="176">
        <f>_xlfn.IFS(AL44="-",0,AL44="Papphülsen [kg]",'GWP Baustoffe'!$F$64,AL44="Acrylwanne [kg]",'GWP Baustoffe'!$F$89,AL44="Stahlwanne [m²]",'GWP Baustoffe'!$F$90,AL44="Künst. Zweig, 70cm mit Blatt [Stk]",'GWP Baustoffe'!$F$143,AL44="Styropor 5x50x100cm [Stk]",'GWP Baustoffe'!$F$144,AL44="Styropor 20x50x100cm [Stk]",'GWP Baustoffe'!$F$145,AL44="Styroppor 30x50x100cm [Stk]",'GWP Baustoffe'!$F$146,AL44="Styropdur 3x60x120cm [Stk]",'GWP Baustoffe'!$F$147,AL44="Styropdur 4x60x120cm [Stk]",'GWP Baustoffe'!$F$148,AL44="Styropdur 5x60x120cm [Stk]",'GWP Baustoffe'!$F$149,AL44="Styropdur 12x60x120cm [Stk]",'GWP Baustoffe'!$F$150,AL44="Rohriso. PE  12/15mm x 9mm [m]",'GWP Baustoffe'!$F$151,AL44="Rohriso. PE 18mm x 20mm [m]",'GWP Baustoffe'!$F$152,AL44="Rohriso. PE  22mm x 20mm [m]",'GWP Baustoffe'!$F$153,AL44="Rohriso. PE  28mm x 20mm [m]",'GWP Baustoffe'!$F$154,AL44="Rohriso. PE  60mm x 20mm [m]",'GWP Baustoffe'!$F$155,AL44="Rohriso. PE  114mm x 20mm [m]",'GWP Baustoffe'!$F$156,AL44="Europalette [Stk]",'GWP Baustoffe'!$F$157,AL44="Pulverbeschichten [m²]",'GWP Baustoffe'!$F$172,AL44="Schrauben/Kleint. Satz [Stk]",'GWP Baustoffe'!$F$169,AL44="PVC Rohr [kg]",'GWP Baustoffe'!$F$63,AL44="Stroh/Heu [kg]",'GWP Baustoffe'!$F$60,AL44="fertige Innentür [Stk]",'GWP Baustoffe'!$F$158,AL44="Blähton [kg]",'GWP Baustoffe'!$F$176,AL44="Blähglas [kg]",'GWP Baustoffe'!$F$175,AL44="Perlit 0-3 [kg]",'GWP Baustoffe'!$F$177,AL44="Perlit 0-1 [kg]",'GWP Baustoffe'!$F$178,AL44="Kies 2/32 [kg]",'GWP Baustoffe'!$F$179,AL44="Bimskies [kg]",'GWP Baustoffe'!$F$180,AL44="Korkschrot [kg]",'GWP Baustoffe'!$F$181,AL44="Kalksteinsand tr. [kg]",'GWP Baustoffe'!$F$182,AL44="Sand 0/2 tr. [kg]",'GWP Baustoffe'!$F$183,AL44="Sand 0/2 feucht [kg]",'GWP Baustoffe'!$F$184,AL44="Lehm [m³]",'GWP Baustoffe'!$F$185,AL44="Torf [m³]",'GWP Baustoffe'!$F$186,AL44="Riggips 10mm [m²]",'GWP Baustoffe'!$F$188,AL44="Riggips 12,5mm [m²]",'GWP Baustoffe'!$F$189,AL44="Riggips 15mm [m²]",'GWP Baustoffe'!$F$190,AL44="Riggips 18mm [m²]",'GWP Baustoffe'!$F$191,AL44="Glasbaustein [m³]",'GWP Baustoffe'!$F$193,AL44="Promatec 15mm [m²]",'GWP Baustoffe'!$F$194,AL44="Steinwolle [m³]",'GWP Baustoffe'!$F$195)</f>
        <v>0</v>
      </c>
      <c r="AP44" s="161">
        <f>_xlfn.IFS(AL44="-",0,AL44="Papphülsen [kg]",'GWP Baustoffe'!$H$64,AL44="Acrylwanne [kg]",'GWP Baustoffe'!$H$89,AL44="Stahlwanne [m²]",'GWP Baustoffe'!$H$90,AL44="Künst. Zweig, 70cm mit Blatt [Stk]",'GWP Baustoffe'!$H$143,AL44="Styropor 5x50x100cm [Stk]",'GWP Baustoffe'!$H$144,AL44="Styropor 20x50x100cm [Stk]",'GWP Baustoffe'!$H$145,AL44="Styroppor 30x50x100cm [Stk]",'GWP Baustoffe'!$H$146,AL44="Styropdur 3x60x120cm [Stk]",'GWP Baustoffe'!$H$147,AL44="Styropdur 4x60x120cm [Stk]",'GWP Baustoffe'!$H$148,AL44="Styropdur 5x60x120cm [Stk]",'GWP Baustoffe'!$H$149,AL44="Styropdur 12x60x120cm [Stk]",'GWP Baustoffe'!$H$150,AL44="Rohriso. PE  12/15mm x 9mm [m]",'GWP Baustoffe'!$H$151,AL44="Rohriso. PE 18mm x 20mm [m]",'GWP Baustoffe'!$H$152,AL44="Rohriso. PE  22mm x 20mm [m]",'GWP Baustoffe'!$H$153,AL44="Rohriso. PE  28mm x 20mm [m]",'GWP Baustoffe'!$H$154,AL44="Rohriso. PE  60mm x 20mm [m]",'GWP Baustoffe'!$H$155,AL44="Rohriso. PE  114mm x 20mm [m]",'GWP Baustoffe'!$H$156,AL44="Europalette [Stk]",'GWP Baustoffe'!$H$157,AL44="Pulverbeschichten [m²]",'GWP Baustoffe'!$H$172,AL44="Schrauben/Kleint. Satz [Stk]",'GWP Baustoffe'!$H$169,AL44="PVC Rohr [kg]",'GWP Baustoffe'!$H$63,AL44="Stroh/Heu [kg]",'GWP Baustoffe'!$H$60,AL44="fertige Innentür [Stk]",'GWP Baustoffe'!$H$158,AL44="Blähton [kg]",'GWP Baustoffe'!$H$176,AL44="Blähglas [kg]",'GWP Baustoffe'!$H$175,AL44="Perlit 0-3 [kg]",'GWP Baustoffe'!$H$177,AL44="Perlit 0-1 [kg]",'GWP Baustoffe'!$H$178,AL44="Kies 2/32 [kg]",'GWP Baustoffe'!$H$179,AL44="Bimskies [kg]",'GWP Baustoffe'!$H$180,AL44="Korkschrot [kg]",'GWP Baustoffe'!$H$181,AL44="Kalksteinsand tr. [kg]",'GWP Baustoffe'!$H$182,AL44="Sand 0/2 tr. [kg]",'GWP Baustoffe'!$H$183,AL44="Sand 0/2 feucht [kg]",'GWP Baustoffe'!$H$184,AL44="Lehm [m³]",'GWP Baustoffe'!$H$185,AL44="Torf [m³]",'GWP Baustoffe'!$H$186,AL44="Riggips 10mm [m²]",'GWP Baustoffe'!$H$188,AL44="Riggips 12,5mm [m²]",'GWP Baustoffe'!$H$189,AL44="Riggips 15mm [m²]",'GWP Baustoffe'!$H$190,AL44="Riggips 18mm [m²]",'GWP Baustoffe'!$H$191,AL44="Glasbaustein [m³]",'GWP Baustoffe'!$H$193,AL44="Promatec 15mm [m²]",'GWP Baustoffe'!$H$194,AL44="Steinwolle [m³]",'GWP Baustoffe'!$H$195)</f>
        <v>0</v>
      </c>
      <c r="AQ44" s="131">
        <f t="shared" si="2"/>
        <v>0</v>
      </c>
      <c r="AR44" s="105"/>
      <c r="AS44" s="105"/>
      <c r="AT44" s="105"/>
      <c r="AU44" s="105"/>
      <c r="AV44" s="105"/>
      <c r="AW44" s="105"/>
    </row>
    <row r="45" spans="1:49" s="49" customFormat="1" ht="21" customHeight="1" x14ac:dyDescent="0.3">
      <c r="A45" s="112"/>
      <c r="B45" s="106" t="s">
        <v>24</v>
      </c>
      <c r="C45" s="114"/>
      <c r="D45" s="164">
        <v>90</v>
      </c>
      <c r="E45" s="161">
        <f>_xlfn.IFS(B45="-",0,B45="Profil",'GWP Baustoffe'!$F$7,B45="Blech",'GWP Baustoffe'!$F$8,B45="Edel Blech",'GWP Baustoffe'!$F$47,B45="verz. Blech",'GWP Baustoffe'!F$49)</f>
        <v>0</v>
      </c>
      <c r="F45" s="129">
        <f>_xlfn.IFS(B45="-",0,B45="Profil",'GWP Baustoffe'!$H$7,B45="Blech",'GWP Baustoffe'!$H$8,B45="Edel Blech",'GWP Baustoffe'!$H$47,B45="verz. Blech",'GWP Baustoffe'!$H$49)</f>
        <v>0</v>
      </c>
      <c r="G45" s="131">
        <f t="shared" si="3"/>
        <v>0</v>
      </c>
      <c r="H45" s="112"/>
      <c r="I45" s="106" t="s">
        <v>24</v>
      </c>
      <c r="J45" s="158"/>
      <c r="K45" s="164">
        <v>90</v>
      </c>
      <c r="L45" s="161">
        <f>_xlfn.IFS(I45="-",0,I45="Al Profil",'GWP Baustoffe'!$F$9,I45="Al Blech",'GWP Baustoffe'!$F$10,I45="Cu Blech",0)</f>
        <v>0</v>
      </c>
      <c r="M45" s="129">
        <f>_xlfn.IFS(I45="-",0,I45="Al Profil",'GWP Baustoffe'!$H$9,I45="Al Blech",'GWP Baustoffe'!$H$10,I45="Cu Blech",'GWP Baustoffe'!$H$48)</f>
        <v>0</v>
      </c>
      <c r="N45" s="131">
        <f t="shared" si="4"/>
        <v>0</v>
      </c>
      <c r="O45" s="112"/>
      <c r="P45" s="106" t="s">
        <v>24</v>
      </c>
      <c r="Q45" s="107"/>
      <c r="R45" s="106"/>
      <c r="S45" s="107"/>
      <c r="T45" s="114"/>
      <c r="U45" s="164">
        <v>10</v>
      </c>
      <c r="V45" s="162">
        <f>_xlfn.IFS(P45="-",0,P45="Latten",'GWP Baustoffe'!$F$13,P45="Latten zert.",'GWP Baustoffe'!$F$13,P45="KVH",'GWP Baustoffe'!$F$14,P45="Hobelware",'GWP Baustoffe'!$F$15,P45="Hobelware zert.",'GWP Baustoffe'!$F$15,P45="Sperrholz",'GWP Baustoffe'!$F$16,P45="Sperrholz zert.",'GWP Baustoffe'!$F$16,P45="Fi 3-Schicht",'GWP Baustoffe'!$F$17,P45="Fi 3-Schicht zert.",'GWP Baustoffe'!$F$17,P45="Gabun Tipla",'GWP Baustoffe'!$F$18,P45="MDF",'GWP Baustoffe'!$F$19,P45="MDF be.",'GWP Baustoffe'!$F$20,P45="HDF",'GWP Baustoffe'!$F$21,P45="Spanplatte",'GWP Baustoffe'!$F$22,P45="Spanplatte, be.",'GWP Baustoffe'!$F$23,P45="Laubschnittholz",'GWP Baustoffe'!$F$24,P45="OSB",'GWP Baustoffe'!$F$25,P45="Steico LVL",'GWP Baustoffe'!$F$26,P45="Gabun Sperr.",'GWP Baustoffe'!$F$27,P45="Birke Multi",'GWP Baustoffe'!$F$28,P45="Birke Multi zert.",'GWP Baustoffe'!$F$28,P45="HPL 0,8mm",'GWP Baustoffe'!$F$29*1250,P45="Polystyrol (XPS)",'GWP Baustoffe'!$F$87)</f>
        <v>0</v>
      </c>
      <c r="W45" s="129">
        <f>_xlfn.IFS(P45="-",0,P45="Latten",'GWP Baustoffe'!$H$13,P45="Latten zert.",'GWP Baustoffe'!$I$13,P45="KVH",'GWP Baustoffe'!$H$14,P45="Hobelware",'GWP Baustoffe'!$H$15,P45="Hobelware zert.",'GWP Baustoffe'!$I$15,P45="Sperrholz",'GWP Baustoffe'!$H$16,P45="Sperrholz zert.",'GWP Baustoffe'!$I$16,P45="Fi 3-Schicht",'GWP Baustoffe'!$H$17,P45="Fi 3-Schicht zert.",'GWP Baustoffe'!$I$17,P45="Gabun Tipla",'GWP Baustoffe'!$H$18,P45="MDF",'GWP Baustoffe'!$H$19,P45="MDF be.",'GWP Baustoffe'!$H$20,P45="HDF",'GWP Baustoffe'!$H$21,P45="Spanplatte",'GWP Baustoffe'!$H$22,P45="Spanplatte, be.",'GWP Baustoffe'!$H$23,P45="Laubschnittholz",'GWP Baustoffe'!$H$24,P45="OSB",'GWP Baustoffe'!$H$25,P45="Steico LVL",'GWP Baustoffe'!$H$26,P45="Gabun Sperr.",'GWP Baustoffe'!$H$27,P45="Birke Multi",'GWP Baustoffe'!$H$28,P45="Birke Multi zert.",'GWP Baustoffe'!$I$28,P45="HPL 0,8mm",'GWP Baustoffe'!$H$29*1250,P45="Polystyrol (XPS)",'GWP Baustoffe'!$H$87)</f>
        <v>0</v>
      </c>
      <c r="X45" s="131">
        <f t="shared" si="5"/>
        <v>0</v>
      </c>
      <c r="Y45" s="113"/>
      <c r="Z45" s="107" t="s">
        <v>24</v>
      </c>
      <c r="AA45" s="114"/>
      <c r="AB45" s="164">
        <v>0</v>
      </c>
      <c r="AC45" s="189">
        <f>_xlfn.IFS(Z45="-",0,Z45="Schaumstoff_5cm",'GWP Baustoffe'!$F$34*1.5,Z45="PE_Noppenfolie",'GWP Baustoffe'!$F$80,Z45="PE_Folie 100my",'GWP Baustoffe'!$F$78,Z45="PE_Folie 1mm",'GWP Baustoffe'!$F$79,Z45="Linoleum allg",'GWP Baustoffe'!$F$68,Z45="Linoleum Forbo",'GWP Baustoffe'!$F$69,Z45="PVC 2mm",'GWP Baustoffe'!$F$70,Z45="Teppich 1400g/m²",'GWP Baustoffe'!$F$71,Z45="Laminat",'GWP Baustoffe'!$F$72,Z45="Natursteinfliesen",'GWP Baustoffe'!$F$73,Z45="keramische Fliesen",'GWP Baustoffe'!$F$74,Z45="Filz 3mm (400g)",'GWP Baustoffe'!$F$75,Z45="Filz Fulda Rex 800g",'GWP Baustoffe'!$F$76,Z45="Hanfvlies 3mm",'GWP Baustoffe'!$F$82,Z45="Texil Sonnenschutz",'GWP Baustoffe'!$F$77,Z45="Kraftpapier 120g",'GWP Baustoffe'!$F$110,Z45="Papiertapete bedr. ",'GWP Baustoffe'!$F$111,Z45="Glasvlies Tapete",'GWP Baustoffe'!$F$112,Z45="Glasvlies_bedr.",'GWP Baustoffe'!$F$113,Z45="Tanztepp. 2mm",'GWP Baustoffe'!$F$70,Z45="Tanztepp. 1,7mm",'GWP Baustoffe'!$F$70/2*1.7,Z45="Tanztepp. 1,2mm",'GWP Baustoffe'!$F$70/2*1.2,Z45="Malervlies",'GWP Baustoffe'!$F$75*0.6,Z45="Bodent. 450g BW",'GWP Baustoffe'!$F$32*0.5,Z45="Tüll 50g BW",'GWP Baustoffe'!$F$32*0.05,Z45="Tüll 50g KF",'GWP Baustoffe'!$F$33*0.05,Z45="Tüll 100g BW",'GWP Baustoffe'!$F$32*0.1,Z45="Tüll 100g KF",'GWP Baustoffe'!$F$33*0.1,Z45="Schl. Ne. 75g BW",'GWP Baustoffe'!$F$32*0.075,Z45="Schl. Ne. 75g KF",'GWP Baustoffe'!$F$33*0.075,Z45="Nessel 300g BW",'GWP Baustoffe'!$F$32*0.3,Z45="Nessel 300g KF",'GWP Baustoffe'!$F$33*0.3,Z45="Shirting 220g BW",'GWP Baustoffe'!$F$32*0.22,Z45="Hori- Ne. 400g BW",'GWP Baustoffe'!$F$32*0.4,Z45="Mollton 300g BW",'GWP Baustoffe'!$F$32*0.3,Z45="Dekomoll. 165g BW",'GWP Baustoffe'!$F$32*0.165,Z45="Velour 350g BW",'GWP Baustoffe'!$F$32*0.35,Z45="Velour 450g BW",'GWP Baustoffe'!$F$32*0.45,Z45="Velour 600g BW",'GWP Baustoffe'!$F$32*0.6,Z45="Glasklarfolie 0,3mm",'GWP Baustoffe'!$F$70*0.15,Z45="Proj.Folie 0,35mm",'GWP Baustoffe'!$F$70*0.175,Z45="Tyvek 2506B",'GWP Baustoffe'!$F$67,Z45="Mollton 200g BW",'GWP Baustoffe'!$F70*0.2,Z45="Wooleserge 150 B1",'GWP Baustoffe'!$F$120*1,Z45="Forbo Eternal PVC",'GWP Baustoffe'!$F$73,Z45="Kunstrasen 2400g/m²",'GWP Baustoffe'!$F$81,Z45="Teppich 750g/m²",'GWP Baustoffe'!$F$71*0.53,Z45="Teppich 300g/m²",'GWP Baustoffe'!$F$71*0.214)</f>
        <v>0</v>
      </c>
      <c r="AD45" s="161">
        <f>_xlfn.IFS(Z45="-",0,Z45="Schaumstoff_5cm",'GWP Baustoffe'!$H$34*1.5,Z45="PE_Noppenfolie",'GWP Baustoffe'!$H$80,Z45="PE_Folie 100my",'GWP Baustoffe'!$H$78,Z45="PE_Folie 1mm",'GWP Baustoffe'!$H$79,Z45="Linoleum allg",'GWP Baustoffe'!$H$68,Z45="Linoleum Forbo",'GWP Baustoffe'!$H$69,Z45="PVC 2mm",'GWP Baustoffe'!$H$70,Z45="Teppich 1400g/m²",'GWP Baustoffe'!$H$71,Z45="Laminat",'GWP Baustoffe'!$H$72,Z45="Natursteinfliesen",'GWP Baustoffe'!$H$73,Z45="keramische Fliesen",'GWP Baustoffe'!$H$74,Z45="Filz 3mm (400g)",'GWP Baustoffe'!$H$75,Z45="Filz Fulda Rex 800g",'GWP Baustoffe'!$H$76,Z45="Jute",'GWP Baustoffe'!$H$81,Z45="Hanfvlies 3mm",'GWP Baustoffe'!$H$82,Z45="Texil Sonnenschutz",'GWP Baustoffe'!$H$77,Z45="Kraftpapier 120g",'GWP Baustoffe'!$H$110,Z45="Papiertapete bedr. ",'GWP Baustoffe'!$H$111,Z45="Glasvlies Tapete",'GWP Baustoffe'!$H$112,Z45="Glasvlies_bedr.",'GWP Baustoffe'!$H$113,Z45="Tanztepp. 2mm",'GWP Baustoffe'!$H$70,Z45="Tanztepp. 1,7mm",'GWP Baustoffe'!$H$70/2*1.7,Z45="Tanztepp. 1,2mm",'GWP Baustoffe'!$H$70/2*1.2,Z45="Malervlies",'GWP Baustoffe'!$H$75*0.6,Z45="Bodent. 450g BW",'GWP Baustoffe'!$G$32*0.45,Z45="Tüll 50g BW",'GWP Baustoffe'!$G$32*0.05,Z45="Tüll 50g KF",'GWP Baustoffe'!$G$33*0.05,Z45="Tüll 100g BW",'GWP Baustoffe'!$G$32*0.1,Z45="Tüll 100g KF",'GWP Baustoffe'!$G$33*0.1,Z45="Schl. Ne. 75g BW",'GWP Baustoffe'!$G$32*0.075,Z45="Schl. Ne. 75g KF",'GWP Baustoffe'!$G$33*0.075,Z45="Nessel 300g BW",'GWP Baustoffe'!$G$32*0.3,Z45="Nessel 300g KF",'GWP Baustoffe'!$G$33*0.3,Z45="Shirting 220g BW",'GWP Baustoffe'!$G$32*0.22,Z45="Hori- Ne. 400g BW",'GWP Baustoffe'!$G$32*0.4,Z45="Mollton 300g BW",'GWP Baustoffe'!$G$32*0.3,Z45="Dekomoll. 165g BW",'GWP Baustoffe'!$G$32*0.165,Z45="Velour 350g BW",'GWP Baustoffe'!$G$32*0.35,Z45="Velour 450g BW",'GWP Baustoffe'!$G$32*0.45,Z45="Velour 600g BW",'GWP Baustoffe'!$G$32*0.6,Z45="Glasklarfolie 0,3mm",'GWP Baustoffe'!$H$70*0.15,Z45="Proj.Folie 0,35mm",'GWP Baustoffe'!$H$70*0.175,Z45="Tyvek 2506B",'GWP Baustoffe'!$H$67,Z45="Mollton 200g BW",'GWP Baustoffe'!$G$32*0.2,Z45="Wooleserge 150 B1",'GWP Baustoffe'!$H$120*1,Z45="Forbo Eternal PVC",'GWP Baustoffe'!$H$73,Z45="Kunstrasen 2400g/m²",'GWP Baustoffe'!$H$81,Z45="Teppich 750g/m²",'GWP Baustoffe'!$H$71*0.53,Z45="Teppich 300g/m²",'GWP Baustoffe'!$H$71*0.214)</f>
        <v>0</v>
      </c>
      <c r="AE45" s="131">
        <f t="shared" si="0"/>
        <v>0</v>
      </c>
      <c r="AF45" s="112"/>
      <c r="AG45" s="106" t="s">
        <v>24</v>
      </c>
      <c r="AH45" s="106"/>
      <c r="AI45" s="132">
        <f>_xlfn.IFS(AG45="-",0,AG45="Fassadenfarbe [l]",'GWP Baustoffe'!$H$36,AG45="Disp. Innen [l]",'GWP Baustoffe'!$H$37,AG45="Lacke, H²O [l]",'GWP Baustoffe'!$H$41,AG45="Lacke, löse. [l]",'GWP Baustoffe'!$H$38,AG45="Metalllack, löse. [l]",'GWP Baustoffe'!$H$43,AG45="Parkettlack H²O [l]",'GWP Baustoffe'!$H$43,AG45="Henso Brands. [kg]",'GWP Baustoffe'!$H$39,AG45="Kleber [kg]",'GWP Baustoffe'!$H$40,AG45="PE Schaum [kg]",'GWP Baustoffe'!$G$54,AG45="Gewebefüller [kg]",'GWP Baustoffe'!$H$56,AG45="Silicon [kg]",'GWP Baustoffe'!$H$45,AG45="Kalkfarbe [kg]",'GWP Baustoffe'!$H$44,AG45="GFK",'GWP Baustoffe'!$H$55,AG45="Gipsputz [kg]",'GWP Baustoffe'!$H$57,AG45="Acylfarbe [l]",'GWP Baustoffe'!$H$58,AG45="GFK [kg]",'GWP Baustoffe'!$H$53)</f>
        <v>0</v>
      </c>
      <c r="AJ45" s="133">
        <f t="shared" si="6"/>
        <v>0</v>
      </c>
      <c r="AK45" s="112"/>
      <c r="AL45" s="107" t="s">
        <v>24</v>
      </c>
      <c r="AM45" s="114"/>
      <c r="AN45" s="164">
        <v>0</v>
      </c>
      <c r="AO45" s="176">
        <f>_xlfn.IFS(AL45="-",0,AL45="Papphülsen [kg]",'GWP Baustoffe'!$F$64,AL45="Acrylwanne [kg]",'GWP Baustoffe'!$F$89,AL45="Stahlwanne [m²]",'GWP Baustoffe'!$F$90,AL45="Künst. Zweig, 70cm mit Blatt [Stk]",'GWP Baustoffe'!$F$143,AL45="Styropor 5x50x100cm [Stk]",'GWP Baustoffe'!$F$144,AL45="Styropor 20x50x100cm [Stk]",'GWP Baustoffe'!$F$145,AL45="Styroppor 30x50x100cm [Stk]",'GWP Baustoffe'!$F$146,AL45="Styropdur 3x60x120cm [Stk]",'GWP Baustoffe'!$F$147,AL45="Styropdur 4x60x120cm [Stk]",'GWP Baustoffe'!$F$148,AL45="Styropdur 5x60x120cm [Stk]",'GWP Baustoffe'!$F$149,AL45="Styropdur 12x60x120cm [Stk]",'GWP Baustoffe'!$F$150,AL45="Rohriso. PE  12/15mm x 9mm [m]",'GWP Baustoffe'!$F$151,AL45="Rohriso. PE 18mm x 20mm [m]",'GWP Baustoffe'!$F$152,AL45="Rohriso. PE  22mm x 20mm [m]",'GWP Baustoffe'!$F$153,AL45="Rohriso. PE  28mm x 20mm [m]",'GWP Baustoffe'!$F$154,AL45="Rohriso. PE  60mm x 20mm [m]",'GWP Baustoffe'!$F$155,AL45="Rohriso. PE  114mm x 20mm [m]",'GWP Baustoffe'!$F$156,AL45="Europalette [Stk]",'GWP Baustoffe'!$F$157,AL45="Pulverbeschichten [m²]",'GWP Baustoffe'!$F$172,AL45="Schrauben/Kleint. Satz [Stk]",'GWP Baustoffe'!$F$169,AL45="PVC Rohr [kg]",'GWP Baustoffe'!$F$63,AL45="Stroh/Heu [kg]",'GWP Baustoffe'!$F$60,AL45="fertige Innentür [Stk]",'GWP Baustoffe'!$F$158,AL45="Blähton [kg]",'GWP Baustoffe'!$F$176,AL45="Blähglas [kg]",'GWP Baustoffe'!$F$175,AL45="Perlit 0-3 [kg]",'GWP Baustoffe'!$F$177,AL45="Perlit 0-1 [kg]",'GWP Baustoffe'!$F$178,AL45="Kies 2/32 [kg]",'GWP Baustoffe'!$F$179,AL45="Bimskies [kg]",'GWP Baustoffe'!$F$180,AL45="Korkschrot [kg]",'GWP Baustoffe'!$F$181,AL45="Kalksteinsand tr. [kg]",'GWP Baustoffe'!$F$182,AL45="Sand 0/2 tr. [kg]",'GWP Baustoffe'!$F$183,AL45="Sand 0/2 feucht [kg]",'GWP Baustoffe'!$F$184,AL45="Lehm [m³]",'GWP Baustoffe'!$F$185,AL45="Torf [m³]",'GWP Baustoffe'!$F$186,AL45="Riggips 10mm [m²]",'GWP Baustoffe'!$F$188,AL45="Riggips 12,5mm [m²]",'GWP Baustoffe'!$F$189,AL45="Riggips 15mm [m²]",'GWP Baustoffe'!$F$190,AL45="Riggips 18mm [m²]",'GWP Baustoffe'!$F$191,AL45="Glasbaustein [m³]",'GWP Baustoffe'!$F$193,AL45="Promatec 15mm [m²]",'GWP Baustoffe'!$F$194,AL45="Steinwolle [m³]",'GWP Baustoffe'!$F$195)</f>
        <v>0</v>
      </c>
      <c r="AP45" s="161">
        <f>_xlfn.IFS(AL45="-",0,AL45="Papphülsen [kg]",'GWP Baustoffe'!$H$64,AL45="Acrylwanne [kg]",'GWP Baustoffe'!$H$89,AL45="Stahlwanne [m²]",'GWP Baustoffe'!$H$90,AL45="Künst. Zweig, 70cm mit Blatt [Stk]",'GWP Baustoffe'!$H$143,AL45="Styropor 5x50x100cm [Stk]",'GWP Baustoffe'!$H$144,AL45="Styropor 20x50x100cm [Stk]",'GWP Baustoffe'!$H$145,AL45="Styroppor 30x50x100cm [Stk]",'GWP Baustoffe'!$H$146,AL45="Styropdur 3x60x120cm [Stk]",'GWP Baustoffe'!$H$147,AL45="Styropdur 4x60x120cm [Stk]",'GWP Baustoffe'!$H$148,AL45="Styropdur 5x60x120cm [Stk]",'GWP Baustoffe'!$H$149,AL45="Styropdur 12x60x120cm [Stk]",'GWP Baustoffe'!$H$150,AL45="Rohriso. PE  12/15mm x 9mm [m]",'GWP Baustoffe'!$H$151,AL45="Rohriso. PE 18mm x 20mm [m]",'GWP Baustoffe'!$H$152,AL45="Rohriso. PE  22mm x 20mm [m]",'GWP Baustoffe'!$H$153,AL45="Rohriso. PE  28mm x 20mm [m]",'GWP Baustoffe'!$H$154,AL45="Rohriso. PE  60mm x 20mm [m]",'GWP Baustoffe'!$H$155,AL45="Rohriso. PE  114mm x 20mm [m]",'GWP Baustoffe'!$H$156,AL45="Europalette [Stk]",'GWP Baustoffe'!$H$157,AL45="Pulverbeschichten [m²]",'GWP Baustoffe'!$H$172,AL45="Schrauben/Kleint. Satz [Stk]",'GWP Baustoffe'!$H$169,AL45="PVC Rohr [kg]",'GWP Baustoffe'!$H$63,AL45="Stroh/Heu [kg]",'GWP Baustoffe'!$H$60,AL45="fertige Innentür [Stk]",'GWP Baustoffe'!$H$158,AL45="Blähton [kg]",'GWP Baustoffe'!$H$176,AL45="Blähglas [kg]",'GWP Baustoffe'!$H$175,AL45="Perlit 0-3 [kg]",'GWP Baustoffe'!$H$177,AL45="Perlit 0-1 [kg]",'GWP Baustoffe'!$H$178,AL45="Kies 2/32 [kg]",'GWP Baustoffe'!$H$179,AL45="Bimskies [kg]",'GWP Baustoffe'!$H$180,AL45="Korkschrot [kg]",'GWP Baustoffe'!$H$181,AL45="Kalksteinsand tr. [kg]",'GWP Baustoffe'!$H$182,AL45="Sand 0/2 tr. [kg]",'GWP Baustoffe'!$H$183,AL45="Sand 0/2 feucht [kg]",'GWP Baustoffe'!$H$184,AL45="Lehm [m³]",'GWP Baustoffe'!$H$185,AL45="Torf [m³]",'GWP Baustoffe'!$H$186,AL45="Riggips 10mm [m²]",'GWP Baustoffe'!$H$188,AL45="Riggips 12,5mm [m²]",'GWP Baustoffe'!$H$189,AL45="Riggips 15mm [m²]",'GWP Baustoffe'!$H$190,AL45="Riggips 18mm [m²]",'GWP Baustoffe'!$H$191,AL45="Glasbaustein [m³]",'GWP Baustoffe'!$H$193,AL45="Promatec 15mm [m²]",'GWP Baustoffe'!$H$194,AL45="Steinwolle [m³]",'GWP Baustoffe'!$H$195)</f>
        <v>0</v>
      </c>
      <c r="AQ45" s="131">
        <f t="shared" si="2"/>
        <v>0</v>
      </c>
      <c r="AR45" s="105"/>
      <c r="AS45" s="105"/>
      <c r="AT45" s="105"/>
      <c r="AU45" s="105"/>
      <c r="AV45" s="105"/>
      <c r="AW45" s="105"/>
    </row>
    <row r="46" spans="1:49" s="49" customFormat="1" ht="21" customHeight="1" x14ac:dyDescent="0.3">
      <c r="A46" s="112"/>
      <c r="B46" s="106" t="s">
        <v>24</v>
      </c>
      <c r="C46" s="114"/>
      <c r="D46" s="164">
        <v>90</v>
      </c>
      <c r="E46" s="161">
        <f>_xlfn.IFS(B46="-",0,B46="Profil",'GWP Baustoffe'!$F$7,B46="Blech",'GWP Baustoffe'!$F$8,B46="Edel Blech",'GWP Baustoffe'!$F$47,B46="verz. Blech",'GWP Baustoffe'!F$49)</f>
        <v>0</v>
      </c>
      <c r="F46" s="129">
        <f>_xlfn.IFS(B46="-",0,B46="Profil",'GWP Baustoffe'!$H$7,B46="Blech",'GWP Baustoffe'!$H$8,B46="Edel Blech",'GWP Baustoffe'!$H$47,B46="verz. Blech",'GWP Baustoffe'!$H$49)</f>
        <v>0</v>
      </c>
      <c r="G46" s="131">
        <f t="shared" si="3"/>
        <v>0</v>
      </c>
      <c r="H46" s="112"/>
      <c r="I46" s="106" t="s">
        <v>24</v>
      </c>
      <c r="J46" s="158"/>
      <c r="K46" s="164">
        <v>90</v>
      </c>
      <c r="L46" s="161">
        <f>_xlfn.IFS(I46="-",0,I46="Al Profil",'GWP Baustoffe'!$F$9,I46="Al Blech",'GWP Baustoffe'!$F$10,I46="Cu Blech",0)</f>
        <v>0</v>
      </c>
      <c r="M46" s="129">
        <f>_xlfn.IFS(I46="-",0,I46="Al Profil",'GWP Baustoffe'!$H$9,I46="Al Blech",'GWP Baustoffe'!$H$10,I46="Cu Blech",'GWP Baustoffe'!$H$48)</f>
        <v>0</v>
      </c>
      <c r="N46" s="131">
        <f t="shared" si="4"/>
        <v>0</v>
      </c>
      <c r="O46" s="112"/>
      <c r="P46" s="106" t="s">
        <v>24</v>
      </c>
      <c r="Q46" s="107"/>
      <c r="R46" s="106"/>
      <c r="S46" s="107"/>
      <c r="T46" s="114"/>
      <c r="U46" s="164">
        <v>10</v>
      </c>
      <c r="V46" s="162">
        <f>_xlfn.IFS(P46="-",0,P46="Latten",'GWP Baustoffe'!$F$13,P46="Latten zert.",'GWP Baustoffe'!$F$13,P46="KVH",'GWP Baustoffe'!$F$14,P46="Hobelware",'GWP Baustoffe'!$F$15,P46="Hobelware zert.",'GWP Baustoffe'!$F$15,P46="Sperrholz",'GWP Baustoffe'!$F$16,P46="Sperrholz zert.",'GWP Baustoffe'!$F$16,P46="Fi 3-Schicht",'GWP Baustoffe'!$F$17,P46="Fi 3-Schicht zert.",'GWP Baustoffe'!$F$17,P46="Gabun Tipla",'GWP Baustoffe'!$F$18,P46="MDF",'GWP Baustoffe'!$F$19,P46="MDF be.",'GWP Baustoffe'!$F$20,P46="HDF",'GWP Baustoffe'!$F$21,P46="Spanplatte",'GWP Baustoffe'!$F$22,P46="Spanplatte, be.",'GWP Baustoffe'!$F$23,P46="Laubschnittholz",'GWP Baustoffe'!$F$24,P46="OSB",'GWP Baustoffe'!$F$25,P46="Steico LVL",'GWP Baustoffe'!$F$26,P46="Gabun Sperr.",'GWP Baustoffe'!$F$27,P46="Birke Multi",'GWP Baustoffe'!$F$28,P46="Birke Multi zert.",'GWP Baustoffe'!$F$28,P46="HPL 0,8mm",'GWP Baustoffe'!$F$29*1250,P46="Polystyrol (XPS)",'GWP Baustoffe'!$F$87)</f>
        <v>0</v>
      </c>
      <c r="W46" s="129">
        <f>_xlfn.IFS(P46="-",0,P46="Latten",'GWP Baustoffe'!$H$13,P46="Latten zert.",'GWP Baustoffe'!$I$13,P46="KVH",'GWP Baustoffe'!$H$14,P46="Hobelware",'GWP Baustoffe'!$H$15,P46="Hobelware zert.",'GWP Baustoffe'!$I$15,P46="Sperrholz",'GWP Baustoffe'!$H$16,P46="Sperrholz zert.",'GWP Baustoffe'!$I$16,P46="Fi 3-Schicht",'GWP Baustoffe'!$H$17,P46="Fi 3-Schicht zert.",'GWP Baustoffe'!$I$17,P46="Gabun Tipla",'GWP Baustoffe'!$H$18,P46="MDF",'GWP Baustoffe'!$H$19,P46="MDF be.",'GWP Baustoffe'!$H$20,P46="HDF",'GWP Baustoffe'!$H$21,P46="Spanplatte",'GWP Baustoffe'!$H$22,P46="Spanplatte, be.",'GWP Baustoffe'!$H$23,P46="Laubschnittholz",'GWP Baustoffe'!$H$24,P46="OSB",'GWP Baustoffe'!$H$25,P46="Steico LVL",'GWP Baustoffe'!$H$26,P46="Gabun Sperr.",'GWP Baustoffe'!$H$27,P46="Birke Multi",'GWP Baustoffe'!$H$28,P46="Birke Multi zert.",'GWP Baustoffe'!$I$28,P46="HPL 0,8mm",'GWP Baustoffe'!$H$29*1250,P46="Polystyrol (XPS)",'GWP Baustoffe'!$H$87)</f>
        <v>0</v>
      </c>
      <c r="X46" s="131">
        <f t="shared" si="5"/>
        <v>0</v>
      </c>
      <c r="Y46" s="113"/>
      <c r="Z46" s="107" t="s">
        <v>24</v>
      </c>
      <c r="AA46" s="114"/>
      <c r="AB46" s="164">
        <v>0</v>
      </c>
      <c r="AC46" s="189">
        <f>_xlfn.IFS(Z46="-",0,Z46="Schaumstoff_5cm",'GWP Baustoffe'!$F$34*1.5,Z46="PE_Noppenfolie",'GWP Baustoffe'!$F$80,Z46="PE_Folie 100my",'GWP Baustoffe'!$F$78,Z46="PE_Folie 1mm",'GWP Baustoffe'!$F$79,Z46="Linoleum allg",'GWP Baustoffe'!$F$68,Z46="Linoleum Forbo",'GWP Baustoffe'!$F$69,Z46="PVC 2mm",'GWP Baustoffe'!$F$70,Z46="Teppich 1400g/m²",'GWP Baustoffe'!$F$71,Z46="Laminat",'GWP Baustoffe'!$F$72,Z46="Natursteinfliesen",'GWP Baustoffe'!$F$73,Z46="keramische Fliesen",'GWP Baustoffe'!$F$74,Z46="Filz 3mm (400g)",'GWP Baustoffe'!$F$75,Z46="Filz Fulda Rex 800g",'GWP Baustoffe'!$F$76,Z46="Hanfvlies 3mm",'GWP Baustoffe'!$F$82,Z46="Texil Sonnenschutz",'GWP Baustoffe'!$F$77,Z46="Kraftpapier 120g",'GWP Baustoffe'!$F$110,Z46="Papiertapete bedr. ",'GWP Baustoffe'!$F$111,Z46="Glasvlies Tapete",'GWP Baustoffe'!$F$112,Z46="Glasvlies_bedr.",'GWP Baustoffe'!$F$113,Z46="Tanztepp. 2mm",'GWP Baustoffe'!$F$70,Z46="Tanztepp. 1,7mm",'GWP Baustoffe'!$F$70/2*1.7,Z46="Tanztepp. 1,2mm",'GWP Baustoffe'!$F$70/2*1.2,Z46="Malervlies",'GWP Baustoffe'!$F$75*0.6,Z46="Bodent. 450g BW",'GWP Baustoffe'!$F$32*0.5,Z46="Tüll 50g BW",'GWP Baustoffe'!$F$32*0.05,Z46="Tüll 50g KF",'GWP Baustoffe'!$F$33*0.05,Z46="Tüll 100g BW",'GWP Baustoffe'!$F$32*0.1,Z46="Tüll 100g KF",'GWP Baustoffe'!$F$33*0.1,Z46="Schl. Ne. 75g BW",'GWP Baustoffe'!$F$32*0.075,Z46="Schl. Ne. 75g KF",'GWP Baustoffe'!$F$33*0.075,Z46="Nessel 300g BW",'GWP Baustoffe'!$F$32*0.3,Z46="Nessel 300g KF",'GWP Baustoffe'!$F$33*0.3,Z46="Shirting 220g BW",'GWP Baustoffe'!$F$32*0.22,Z46="Hori- Ne. 400g BW",'GWP Baustoffe'!$F$32*0.4,Z46="Mollton 300g BW",'GWP Baustoffe'!$F$32*0.3,Z46="Dekomoll. 165g BW",'GWP Baustoffe'!$F$32*0.165,Z46="Velour 350g BW",'GWP Baustoffe'!$F$32*0.35,Z46="Velour 450g BW",'GWP Baustoffe'!$F$32*0.45,Z46="Velour 600g BW",'GWP Baustoffe'!$F$32*0.6,Z46="Glasklarfolie 0,3mm",'GWP Baustoffe'!$F$70*0.15,Z46="Proj.Folie 0,35mm",'GWP Baustoffe'!$F$70*0.175,Z46="Tyvek 2506B",'GWP Baustoffe'!$F$67,Z46="Mollton 200g BW",'GWP Baustoffe'!$F71*0.2,Z46="Wooleserge 150 B1",'GWP Baustoffe'!$F$120*1,Z46="Forbo Eternal PVC",'GWP Baustoffe'!$F$73,Z46="Kunstrasen 2400g/m²",'GWP Baustoffe'!$F$81,Z46="Teppich 750g/m²",'GWP Baustoffe'!$F$71*0.53,Z46="Teppich 300g/m²",'GWP Baustoffe'!$F$71*0.214)</f>
        <v>0</v>
      </c>
      <c r="AD46" s="161">
        <f>_xlfn.IFS(Z46="-",0,Z46="Schaumstoff_5cm",'GWP Baustoffe'!$H$34*1.5,Z46="PE_Noppenfolie",'GWP Baustoffe'!$H$80,Z46="PE_Folie 100my",'GWP Baustoffe'!$H$78,Z46="PE_Folie 1mm",'GWP Baustoffe'!$H$79,Z46="Linoleum allg",'GWP Baustoffe'!$H$68,Z46="Linoleum Forbo",'GWP Baustoffe'!$H$69,Z46="PVC 2mm",'GWP Baustoffe'!$H$70,Z46="Teppich 1400g/m²",'GWP Baustoffe'!$H$71,Z46="Laminat",'GWP Baustoffe'!$H$72,Z46="Natursteinfliesen",'GWP Baustoffe'!$H$73,Z46="keramische Fliesen",'GWP Baustoffe'!$H$74,Z46="Filz 3mm (400g)",'GWP Baustoffe'!$H$75,Z46="Filz Fulda Rex 800g",'GWP Baustoffe'!$H$76,Z46="Jute",'GWP Baustoffe'!$H$81,Z46="Hanfvlies 3mm",'GWP Baustoffe'!$H$82,Z46="Texil Sonnenschutz",'GWP Baustoffe'!$H$77,Z46="Kraftpapier 120g",'GWP Baustoffe'!$H$110,Z46="Papiertapete bedr. ",'GWP Baustoffe'!$H$111,Z46="Glasvlies Tapete",'GWP Baustoffe'!$H$112,Z46="Glasvlies_bedr.",'GWP Baustoffe'!$H$113,Z46="Tanztepp. 2mm",'GWP Baustoffe'!$H$70,Z46="Tanztepp. 1,7mm",'GWP Baustoffe'!$H$70/2*1.7,Z46="Tanztepp. 1,2mm",'GWP Baustoffe'!$H$70/2*1.2,Z46="Malervlies",'GWP Baustoffe'!$H$75*0.6,Z46="Bodent. 450g BW",'GWP Baustoffe'!$G$32*0.45,Z46="Tüll 50g BW",'GWP Baustoffe'!$G$32*0.05,Z46="Tüll 50g KF",'GWP Baustoffe'!$G$33*0.05,Z46="Tüll 100g BW",'GWP Baustoffe'!$G$32*0.1,Z46="Tüll 100g KF",'GWP Baustoffe'!$G$33*0.1,Z46="Schl. Ne. 75g BW",'GWP Baustoffe'!$G$32*0.075,Z46="Schl. Ne. 75g KF",'GWP Baustoffe'!$G$33*0.075,Z46="Nessel 300g BW",'GWP Baustoffe'!$G$32*0.3,Z46="Nessel 300g KF",'GWP Baustoffe'!$G$33*0.3,Z46="Shirting 220g BW",'GWP Baustoffe'!$G$32*0.22,Z46="Hori- Ne. 400g BW",'GWP Baustoffe'!$G$32*0.4,Z46="Mollton 300g BW",'GWP Baustoffe'!$G$32*0.3,Z46="Dekomoll. 165g BW",'GWP Baustoffe'!$G$32*0.165,Z46="Velour 350g BW",'GWP Baustoffe'!$G$32*0.35,Z46="Velour 450g BW",'GWP Baustoffe'!$G$32*0.45,Z46="Velour 600g BW",'GWP Baustoffe'!$G$32*0.6,Z46="Glasklarfolie 0,3mm",'GWP Baustoffe'!$H$70*0.15,Z46="Proj.Folie 0,35mm",'GWP Baustoffe'!$H$70*0.175,Z46="Tyvek 2506B",'GWP Baustoffe'!$H$67,Z46="Mollton 200g BW",'GWP Baustoffe'!$G$32*0.2,Z46="Wooleserge 150 B1",'GWP Baustoffe'!$H$120*1,Z46="Forbo Eternal PVC",'GWP Baustoffe'!$H$73,Z46="Kunstrasen 2400g/m²",'GWP Baustoffe'!$H$81,Z46="Teppich 750g/m²",'GWP Baustoffe'!$H$71*0.53,Z46="Teppich 300g/m²",'GWP Baustoffe'!$H$71*0.214)</f>
        <v>0</v>
      </c>
      <c r="AE46" s="131">
        <f t="shared" si="0"/>
        <v>0</v>
      </c>
      <c r="AF46" s="112"/>
      <c r="AG46" s="106" t="s">
        <v>24</v>
      </c>
      <c r="AH46" s="106"/>
      <c r="AI46" s="132">
        <f>_xlfn.IFS(AG46="-",0,AG46="Fassadenfarbe [l]",'GWP Baustoffe'!$H$36,AG46="Disp. Innen [l]",'GWP Baustoffe'!$H$37,AG46="Lacke, H²O [l]",'GWP Baustoffe'!$H$41,AG46="Lacke, löse. [l]",'GWP Baustoffe'!$H$38,AG46="Metalllack, löse. [l]",'GWP Baustoffe'!$H$43,AG46="Parkettlack H²O [l]",'GWP Baustoffe'!$H$43,AG46="Henso Brands. [kg]",'GWP Baustoffe'!$H$39,AG46="Kleber [kg]",'GWP Baustoffe'!$H$40,AG46="PE Schaum [kg]",'GWP Baustoffe'!$G$54,AG46="Gewebefüller [kg]",'GWP Baustoffe'!$H$56,AG46="Silicon [kg]",'GWP Baustoffe'!$H$45,AG46="Kalkfarbe [kg]",'GWP Baustoffe'!$H$44,AG46="GFK",'GWP Baustoffe'!$H$55,AG46="Gipsputz [kg]",'GWP Baustoffe'!$H$57,AG46="Acylfarbe [l]",'GWP Baustoffe'!$H$58,AG46="GFK [kg]",'GWP Baustoffe'!$H$53)</f>
        <v>0</v>
      </c>
      <c r="AJ46" s="133">
        <f t="shared" si="6"/>
        <v>0</v>
      </c>
      <c r="AK46" s="112"/>
      <c r="AL46" s="107" t="s">
        <v>24</v>
      </c>
      <c r="AM46" s="114"/>
      <c r="AN46" s="164">
        <v>0</v>
      </c>
      <c r="AO46" s="176">
        <f>_xlfn.IFS(AL46="-",0,AL46="Papphülsen [kg]",'GWP Baustoffe'!$F$64,AL46="Acrylwanne [kg]",'GWP Baustoffe'!$F$89,AL46="Stahlwanne [m²]",'GWP Baustoffe'!$F$90,AL46="Künst. Zweig, 70cm mit Blatt [Stk]",'GWP Baustoffe'!$F$143,AL46="Styropor 5x50x100cm [Stk]",'GWP Baustoffe'!$F$144,AL46="Styropor 20x50x100cm [Stk]",'GWP Baustoffe'!$F$145,AL46="Styroppor 30x50x100cm [Stk]",'GWP Baustoffe'!$F$146,AL46="Styropdur 3x60x120cm [Stk]",'GWP Baustoffe'!$F$147,AL46="Styropdur 4x60x120cm [Stk]",'GWP Baustoffe'!$F$148,AL46="Styropdur 5x60x120cm [Stk]",'GWP Baustoffe'!$F$149,AL46="Styropdur 12x60x120cm [Stk]",'GWP Baustoffe'!$F$150,AL46="Rohriso. PE  12/15mm x 9mm [m]",'GWP Baustoffe'!$F$151,AL46="Rohriso. PE 18mm x 20mm [m]",'GWP Baustoffe'!$F$152,AL46="Rohriso. PE  22mm x 20mm [m]",'GWP Baustoffe'!$F$153,AL46="Rohriso. PE  28mm x 20mm [m]",'GWP Baustoffe'!$F$154,AL46="Rohriso. PE  60mm x 20mm [m]",'GWP Baustoffe'!$F$155,AL46="Rohriso. PE  114mm x 20mm [m]",'GWP Baustoffe'!$F$156,AL46="Europalette [Stk]",'GWP Baustoffe'!$F$157,AL46="Pulverbeschichten [m²]",'GWP Baustoffe'!$F$172,AL46="Schrauben/Kleint. Satz [Stk]",'GWP Baustoffe'!$F$169,AL46="PVC Rohr [kg]",'GWP Baustoffe'!$F$63,AL46="Stroh/Heu [kg]",'GWP Baustoffe'!$F$60,AL46="fertige Innentür [Stk]",'GWP Baustoffe'!$F$158,AL46="Blähton [kg]",'GWP Baustoffe'!$F$176,AL46="Blähglas [kg]",'GWP Baustoffe'!$F$175,AL46="Perlit 0-3 [kg]",'GWP Baustoffe'!$F$177,AL46="Perlit 0-1 [kg]",'GWP Baustoffe'!$F$178,AL46="Kies 2/32 [kg]",'GWP Baustoffe'!$F$179,AL46="Bimskies [kg]",'GWP Baustoffe'!$F$180,AL46="Korkschrot [kg]",'GWP Baustoffe'!$F$181,AL46="Kalksteinsand tr. [kg]",'GWP Baustoffe'!$F$182,AL46="Sand 0/2 tr. [kg]",'GWP Baustoffe'!$F$183,AL46="Sand 0/2 feucht [kg]",'GWP Baustoffe'!$F$184,AL46="Lehm [m³]",'GWP Baustoffe'!$F$185,AL46="Torf [m³]",'GWP Baustoffe'!$F$186,AL46="Riggips 10mm [m²]",'GWP Baustoffe'!$F$188,AL46="Riggips 12,5mm [m²]",'GWP Baustoffe'!$F$189,AL46="Riggips 15mm [m²]",'GWP Baustoffe'!$F$190,AL46="Riggips 18mm [m²]",'GWP Baustoffe'!$F$191,AL46="Glasbaustein [m³]",'GWP Baustoffe'!$F$193,AL46="Promatec 15mm [m²]",'GWP Baustoffe'!$F$194,AL46="Steinwolle [m³]",'GWP Baustoffe'!$F$195)</f>
        <v>0</v>
      </c>
      <c r="AP46" s="161">
        <f>_xlfn.IFS(AL46="-",0,AL46="Papphülsen [kg]",'GWP Baustoffe'!$H$64,AL46="Acrylwanne [kg]",'GWP Baustoffe'!$H$89,AL46="Stahlwanne [m²]",'GWP Baustoffe'!$H$90,AL46="Künst. Zweig, 70cm mit Blatt [Stk]",'GWP Baustoffe'!$H$143,AL46="Styropor 5x50x100cm [Stk]",'GWP Baustoffe'!$H$144,AL46="Styropor 20x50x100cm [Stk]",'GWP Baustoffe'!$H$145,AL46="Styroppor 30x50x100cm [Stk]",'GWP Baustoffe'!$H$146,AL46="Styropdur 3x60x120cm [Stk]",'GWP Baustoffe'!$H$147,AL46="Styropdur 4x60x120cm [Stk]",'GWP Baustoffe'!$H$148,AL46="Styropdur 5x60x120cm [Stk]",'GWP Baustoffe'!$H$149,AL46="Styropdur 12x60x120cm [Stk]",'GWP Baustoffe'!$H$150,AL46="Rohriso. PE  12/15mm x 9mm [m]",'GWP Baustoffe'!$H$151,AL46="Rohriso. PE 18mm x 20mm [m]",'GWP Baustoffe'!$H$152,AL46="Rohriso. PE  22mm x 20mm [m]",'GWP Baustoffe'!$H$153,AL46="Rohriso. PE  28mm x 20mm [m]",'GWP Baustoffe'!$H$154,AL46="Rohriso. PE  60mm x 20mm [m]",'GWP Baustoffe'!$H$155,AL46="Rohriso. PE  114mm x 20mm [m]",'GWP Baustoffe'!$H$156,AL46="Europalette [Stk]",'GWP Baustoffe'!$H$157,AL46="Pulverbeschichten [m²]",'GWP Baustoffe'!$H$172,AL46="Schrauben/Kleint. Satz [Stk]",'GWP Baustoffe'!$H$169,AL46="PVC Rohr [kg]",'GWP Baustoffe'!$H$63,AL46="Stroh/Heu [kg]",'GWP Baustoffe'!$H$60,AL46="fertige Innentür [Stk]",'GWP Baustoffe'!$H$158,AL46="Blähton [kg]",'GWP Baustoffe'!$H$176,AL46="Blähglas [kg]",'GWP Baustoffe'!$H$175,AL46="Perlit 0-3 [kg]",'GWP Baustoffe'!$H$177,AL46="Perlit 0-1 [kg]",'GWP Baustoffe'!$H$178,AL46="Kies 2/32 [kg]",'GWP Baustoffe'!$H$179,AL46="Bimskies [kg]",'GWP Baustoffe'!$H$180,AL46="Korkschrot [kg]",'GWP Baustoffe'!$H$181,AL46="Kalksteinsand tr. [kg]",'GWP Baustoffe'!$H$182,AL46="Sand 0/2 tr. [kg]",'GWP Baustoffe'!$H$183,AL46="Sand 0/2 feucht [kg]",'GWP Baustoffe'!$H$184,AL46="Lehm [m³]",'GWP Baustoffe'!$H$185,AL46="Torf [m³]",'GWP Baustoffe'!$H$186,AL46="Riggips 10mm [m²]",'GWP Baustoffe'!$H$188,AL46="Riggips 12,5mm [m²]",'GWP Baustoffe'!$H$189,AL46="Riggips 15mm [m²]",'GWP Baustoffe'!$H$190,AL46="Riggips 18mm [m²]",'GWP Baustoffe'!$H$191,AL46="Glasbaustein [m³]",'GWP Baustoffe'!$H$193,AL46="Promatec 15mm [m²]",'GWP Baustoffe'!$H$194,AL46="Steinwolle [m³]",'GWP Baustoffe'!$H$195)</f>
        <v>0</v>
      </c>
      <c r="AQ46" s="131">
        <f t="shared" si="2"/>
        <v>0</v>
      </c>
      <c r="AR46" s="105"/>
      <c r="AS46" s="105"/>
      <c r="AT46" s="105"/>
      <c r="AU46" s="105"/>
      <c r="AV46" s="105"/>
      <c r="AW46" s="105"/>
    </row>
    <row r="47" spans="1:49" s="49" customFormat="1" ht="21" customHeight="1" x14ac:dyDescent="0.3">
      <c r="A47" s="112"/>
      <c r="B47" s="106" t="s">
        <v>24</v>
      </c>
      <c r="C47" s="114"/>
      <c r="D47" s="164">
        <v>90</v>
      </c>
      <c r="E47" s="161">
        <f>_xlfn.IFS(B47="-",0,B47="Profil",'GWP Baustoffe'!$F$7,B47="Blech",'GWP Baustoffe'!$F$8,B47="Edel Blech",'GWP Baustoffe'!$F$47,B47="verz. Blech",'GWP Baustoffe'!F$49)</f>
        <v>0</v>
      </c>
      <c r="F47" s="129">
        <f>_xlfn.IFS(B47="-",0,B47="Profil",'GWP Baustoffe'!$H$7,B47="Blech",'GWP Baustoffe'!$H$8,B47="Edel Blech",'GWP Baustoffe'!$H$47,B47="verz. Blech",'GWP Baustoffe'!$H$49)</f>
        <v>0</v>
      </c>
      <c r="G47" s="131">
        <f t="shared" si="3"/>
        <v>0</v>
      </c>
      <c r="H47" s="112"/>
      <c r="I47" s="106" t="s">
        <v>24</v>
      </c>
      <c r="J47" s="158"/>
      <c r="K47" s="164">
        <v>90</v>
      </c>
      <c r="L47" s="161">
        <f>_xlfn.IFS(I47="-",0,I47="Al Profil",'GWP Baustoffe'!$F$9,I47="Al Blech",'GWP Baustoffe'!$F$10,I47="Cu Blech",0)</f>
        <v>0</v>
      </c>
      <c r="M47" s="129">
        <f>_xlfn.IFS(I47="-",0,I47="Al Profil",'GWP Baustoffe'!$H$9,I47="Al Blech",'GWP Baustoffe'!$H$10,I47="Cu Blech",'GWP Baustoffe'!$H$48)</f>
        <v>0</v>
      </c>
      <c r="N47" s="131">
        <f t="shared" si="4"/>
        <v>0</v>
      </c>
      <c r="O47" s="112"/>
      <c r="P47" s="106" t="s">
        <v>24</v>
      </c>
      <c r="Q47" s="107"/>
      <c r="R47" s="106"/>
      <c r="S47" s="107"/>
      <c r="T47" s="114"/>
      <c r="U47" s="164">
        <v>10</v>
      </c>
      <c r="V47" s="162">
        <f>_xlfn.IFS(P47="-",0,P47="Latten",'GWP Baustoffe'!$F$13,P47="Latten zert.",'GWP Baustoffe'!$F$13,P47="KVH",'GWP Baustoffe'!$F$14,P47="Hobelware",'GWP Baustoffe'!$F$15,P47="Hobelware zert.",'GWP Baustoffe'!$F$15,P47="Sperrholz",'GWP Baustoffe'!$F$16,P47="Sperrholz zert.",'GWP Baustoffe'!$F$16,P47="Fi 3-Schicht",'GWP Baustoffe'!$F$17,P47="Fi 3-Schicht zert.",'GWP Baustoffe'!$F$17,P47="Gabun Tipla",'GWP Baustoffe'!$F$18,P47="MDF",'GWP Baustoffe'!$F$19,P47="MDF be.",'GWP Baustoffe'!$F$20,P47="HDF",'GWP Baustoffe'!$F$21,P47="Spanplatte",'GWP Baustoffe'!$F$22,P47="Spanplatte, be.",'GWP Baustoffe'!$F$23,P47="Laubschnittholz",'GWP Baustoffe'!$F$24,P47="OSB",'GWP Baustoffe'!$F$25,P47="Steico LVL",'GWP Baustoffe'!$F$26,P47="Gabun Sperr.",'GWP Baustoffe'!$F$27,P47="Birke Multi",'GWP Baustoffe'!$F$28,P47="Birke Multi zert.",'GWP Baustoffe'!$F$28,P47="HPL 0,8mm",'GWP Baustoffe'!$F$29*1250,P47="Polystyrol (XPS)",'GWP Baustoffe'!$F$87)</f>
        <v>0</v>
      </c>
      <c r="W47" s="129">
        <f>_xlfn.IFS(P47="-",0,P47="Latten",'GWP Baustoffe'!$H$13,P47="Latten zert.",'GWP Baustoffe'!$I$13,P47="KVH",'GWP Baustoffe'!$H$14,P47="Hobelware",'GWP Baustoffe'!$H$15,P47="Hobelware zert.",'GWP Baustoffe'!$I$15,P47="Sperrholz",'GWP Baustoffe'!$H$16,P47="Sperrholz zert.",'GWP Baustoffe'!$I$16,P47="Fi 3-Schicht",'GWP Baustoffe'!$H$17,P47="Fi 3-Schicht zert.",'GWP Baustoffe'!$I$17,P47="Gabun Tipla",'GWP Baustoffe'!$H$18,P47="MDF",'GWP Baustoffe'!$H$19,P47="MDF be.",'GWP Baustoffe'!$H$20,P47="HDF",'GWP Baustoffe'!$H$21,P47="Spanplatte",'GWP Baustoffe'!$H$22,P47="Spanplatte, be.",'GWP Baustoffe'!$H$23,P47="Laubschnittholz",'GWP Baustoffe'!$H$24,P47="OSB",'GWP Baustoffe'!$H$25,P47="Steico LVL",'GWP Baustoffe'!$H$26,P47="Gabun Sperr.",'GWP Baustoffe'!$H$27,P47="Birke Multi",'GWP Baustoffe'!$H$28,P47="Birke Multi zert.",'GWP Baustoffe'!$I$28,P47="HPL 0,8mm",'GWP Baustoffe'!$H$29*1250,P47="Polystyrol (XPS)",'GWP Baustoffe'!$H$87)</f>
        <v>0</v>
      </c>
      <c r="X47" s="131">
        <f t="shared" si="5"/>
        <v>0</v>
      </c>
      <c r="Y47" s="113"/>
      <c r="Z47" s="107" t="s">
        <v>24</v>
      </c>
      <c r="AA47" s="114"/>
      <c r="AB47" s="164">
        <v>0</v>
      </c>
      <c r="AC47" s="189">
        <f>_xlfn.IFS(Z47="-",0,Z47="Schaumstoff_5cm",'GWP Baustoffe'!$F$34*1.5,Z47="PE_Noppenfolie",'GWP Baustoffe'!$F$80,Z47="PE_Folie 100my",'GWP Baustoffe'!$F$78,Z47="PE_Folie 1mm",'GWP Baustoffe'!$F$79,Z47="Linoleum allg",'GWP Baustoffe'!$F$68,Z47="Linoleum Forbo",'GWP Baustoffe'!$F$69,Z47="PVC 2mm",'GWP Baustoffe'!$F$70,Z47="Teppich 1400g/m²",'GWP Baustoffe'!$F$71,Z47="Laminat",'GWP Baustoffe'!$F$72,Z47="Natursteinfliesen",'GWP Baustoffe'!$F$73,Z47="keramische Fliesen",'GWP Baustoffe'!$F$74,Z47="Filz 3mm (400g)",'GWP Baustoffe'!$F$75,Z47="Filz Fulda Rex 800g",'GWP Baustoffe'!$F$76,Z47="Hanfvlies 3mm",'GWP Baustoffe'!$F$82,Z47="Texil Sonnenschutz",'GWP Baustoffe'!$F$77,Z47="Kraftpapier 120g",'GWP Baustoffe'!$F$110,Z47="Papiertapete bedr. ",'GWP Baustoffe'!$F$111,Z47="Glasvlies Tapete",'GWP Baustoffe'!$F$112,Z47="Glasvlies_bedr.",'GWP Baustoffe'!$F$113,Z47="Tanztepp. 2mm",'GWP Baustoffe'!$F$70,Z47="Tanztepp. 1,7mm",'GWP Baustoffe'!$F$70/2*1.7,Z47="Tanztepp. 1,2mm",'GWP Baustoffe'!$F$70/2*1.2,Z47="Malervlies",'GWP Baustoffe'!$F$75*0.6,Z47="Bodent. 450g BW",'GWP Baustoffe'!$F$32*0.5,Z47="Tüll 50g BW",'GWP Baustoffe'!$F$32*0.05,Z47="Tüll 50g KF",'GWP Baustoffe'!$F$33*0.05,Z47="Tüll 100g BW",'GWP Baustoffe'!$F$32*0.1,Z47="Tüll 100g KF",'GWP Baustoffe'!$F$33*0.1,Z47="Schl. Ne. 75g BW",'GWP Baustoffe'!$F$32*0.075,Z47="Schl. Ne. 75g KF",'GWP Baustoffe'!$F$33*0.075,Z47="Nessel 300g BW",'GWP Baustoffe'!$F$32*0.3,Z47="Nessel 300g KF",'GWP Baustoffe'!$F$33*0.3,Z47="Shirting 220g BW",'GWP Baustoffe'!$F$32*0.22,Z47="Hori- Ne. 400g BW",'GWP Baustoffe'!$F$32*0.4,Z47="Mollton 300g BW",'GWP Baustoffe'!$F$32*0.3,Z47="Dekomoll. 165g BW",'GWP Baustoffe'!$F$32*0.165,Z47="Velour 350g BW",'GWP Baustoffe'!$F$32*0.35,Z47="Velour 450g BW",'GWP Baustoffe'!$F$32*0.45,Z47="Velour 600g BW",'GWP Baustoffe'!$F$32*0.6,Z47="Glasklarfolie 0,3mm",'GWP Baustoffe'!$F$70*0.15,Z47="Proj.Folie 0,35mm",'GWP Baustoffe'!$F$70*0.175,Z47="Tyvek 2506B",'GWP Baustoffe'!$F$67,Z47="Mollton 200g BW",'GWP Baustoffe'!$F72*0.2,Z47="Wooleserge 150 B1",'GWP Baustoffe'!$F$120*1,Z47="Forbo Eternal PVC",'GWP Baustoffe'!$F$73,Z47="Kunstrasen 2400g/m²",'GWP Baustoffe'!$F$81,Z47="Teppich 750g/m²",'GWP Baustoffe'!$F$71*0.53,Z47="Teppich 300g/m²",'GWP Baustoffe'!$F$71*0.214)</f>
        <v>0</v>
      </c>
      <c r="AD47" s="161">
        <f>_xlfn.IFS(Z47="-",0,Z47="Schaumstoff_5cm",'GWP Baustoffe'!$H$34*1.5,Z47="PE_Noppenfolie",'GWP Baustoffe'!$H$80,Z47="PE_Folie 100my",'GWP Baustoffe'!$H$78,Z47="PE_Folie 1mm",'GWP Baustoffe'!$H$79,Z47="Linoleum allg",'GWP Baustoffe'!$H$68,Z47="Linoleum Forbo",'GWP Baustoffe'!$H$69,Z47="PVC 2mm",'GWP Baustoffe'!$H$70,Z47="Teppich 1400g/m²",'GWP Baustoffe'!$H$71,Z47="Laminat",'GWP Baustoffe'!$H$72,Z47="Natursteinfliesen",'GWP Baustoffe'!$H$73,Z47="keramische Fliesen",'GWP Baustoffe'!$H$74,Z47="Filz 3mm (400g)",'GWP Baustoffe'!$H$75,Z47="Filz Fulda Rex 800g",'GWP Baustoffe'!$H$76,Z47="Jute",'GWP Baustoffe'!$H$81,Z47="Hanfvlies 3mm",'GWP Baustoffe'!$H$82,Z47="Texil Sonnenschutz",'GWP Baustoffe'!$H$77,Z47="Kraftpapier 120g",'GWP Baustoffe'!$H$110,Z47="Papiertapete bedr. ",'GWP Baustoffe'!$H$111,Z47="Glasvlies Tapete",'GWP Baustoffe'!$H$112,Z47="Glasvlies_bedr.",'GWP Baustoffe'!$H$113,Z47="Tanztepp. 2mm",'GWP Baustoffe'!$H$70,Z47="Tanztepp. 1,7mm",'GWP Baustoffe'!$H$70/2*1.7,Z47="Tanztepp. 1,2mm",'GWP Baustoffe'!$H$70/2*1.2,Z47="Malervlies",'GWP Baustoffe'!$H$75*0.6,Z47="Bodent. 450g BW",'GWP Baustoffe'!$G$32*0.45,Z47="Tüll 50g BW",'GWP Baustoffe'!$G$32*0.05,Z47="Tüll 50g KF",'GWP Baustoffe'!$G$33*0.05,Z47="Tüll 100g BW",'GWP Baustoffe'!$G$32*0.1,Z47="Tüll 100g KF",'GWP Baustoffe'!$G$33*0.1,Z47="Schl. Ne. 75g BW",'GWP Baustoffe'!$G$32*0.075,Z47="Schl. Ne. 75g KF",'GWP Baustoffe'!$G$33*0.075,Z47="Nessel 300g BW",'GWP Baustoffe'!$G$32*0.3,Z47="Nessel 300g KF",'GWP Baustoffe'!$G$33*0.3,Z47="Shirting 220g BW",'GWP Baustoffe'!$G$32*0.22,Z47="Hori- Ne. 400g BW",'GWP Baustoffe'!$G$32*0.4,Z47="Mollton 300g BW",'GWP Baustoffe'!$G$32*0.3,Z47="Dekomoll. 165g BW",'GWP Baustoffe'!$G$32*0.165,Z47="Velour 350g BW",'GWP Baustoffe'!$G$32*0.35,Z47="Velour 450g BW",'GWP Baustoffe'!$G$32*0.45,Z47="Velour 600g BW",'GWP Baustoffe'!$G$32*0.6,Z47="Glasklarfolie 0,3mm",'GWP Baustoffe'!$H$70*0.15,Z47="Proj.Folie 0,35mm",'GWP Baustoffe'!$H$70*0.175,Z47="Tyvek 2506B",'GWP Baustoffe'!$H$67,Z47="Mollton 200g BW",'GWP Baustoffe'!$G$32*0.2,Z47="Wooleserge 150 B1",'GWP Baustoffe'!$H$120*1,Z47="Forbo Eternal PVC",'GWP Baustoffe'!$H$73,Z47="Kunstrasen 2400g/m²",'GWP Baustoffe'!$H$81,Z47="Teppich 750g/m²",'GWP Baustoffe'!$H$71*0.53,Z47="Teppich 300g/m²",'GWP Baustoffe'!$H$71*0.214)</f>
        <v>0</v>
      </c>
      <c r="AE47" s="131">
        <f t="shared" si="0"/>
        <v>0</v>
      </c>
      <c r="AF47" s="112"/>
      <c r="AG47" s="106" t="s">
        <v>24</v>
      </c>
      <c r="AH47" s="106"/>
      <c r="AI47" s="132">
        <f>_xlfn.IFS(AG47="-",0,AG47="Fassadenfarbe [l]",'GWP Baustoffe'!$H$36,AG47="Disp. Innen [l]",'GWP Baustoffe'!$H$37,AG47="Lacke, H²O [l]",'GWP Baustoffe'!$H$41,AG47="Lacke, löse. [l]",'GWP Baustoffe'!$H$38,AG47="Metalllack, löse. [l]",'GWP Baustoffe'!$H$43,AG47="Parkettlack H²O [l]",'GWP Baustoffe'!$H$43,AG47="Henso Brands. [kg]",'GWP Baustoffe'!$H$39,AG47="Kleber [kg]",'GWP Baustoffe'!$H$40,AG47="PE Schaum [kg]",'GWP Baustoffe'!$G$54,AG47="Gewebefüller [kg]",'GWP Baustoffe'!$H$56,AG47="Silicon [kg]",'GWP Baustoffe'!$H$45,AG47="Kalkfarbe [kg]",'GWP Baustoffe'!$H$44,AG47="GFK",'GWP Baustoffe'!$H$55,AG47="Gipsputz [kg]",'GWP Baustoffe'!$H$57,AG47="Acylfarbe [l]",'GWP Baustoffe'!$H$58,AG47="GFK [kg]",'GWP Baustoffe'!$H$53)</f>
        <v>0</v>
      </c>
      <c r="AJ47" s="133">
        <f t="shared" si="6"/>
        <v>0</v>
      </c>
      <c r="AK47" s="112"/>
      <c r="AL47" s="107" t="s">
        <v>24</v>
      </c>
      <c r="AM47" s="114"/>
      <c r="AN47" s="164">
        <v>0</v>
      </c>
      <c r="AO47" s="176">
        <f>_xlfn.IFS(AL47="-",0,AL47="Papphülsen [kg]",'GWP Baustoffe'!$F$64,AL47="Acrylwanne [kg]",'GWP Baustoffe'!$F$89,AL47="Stahlwanne [m²]",'GWP Baustoffe'!$F$90,AL47="Künst. Zweig, 70cm mit Blatt [Stk]",'GWP Baustoffe'!$F$143,AL47="Styropor 5x50x100cm [Stk]",'GWP Baustoffe'!$F$144,AL47="Styropor 20x50x100cm [Stk]",'GWP Baustoffe'!$F$145,AL47="Styroppor 30x50x100cm [Stk]",'GWP Baustoffe'!$F$146,AL47="Styropdur 3x60x120cm [Stk]",'GWP Baustoffe'!$F$147,AL47="Styropdur 4x60x120cm [Stk]",'GWP Baustoffe'!$F$148,AL47="Styropdur 5x60x120cm [Stk]",'GWP Baustoffe'!$F$149,AL47="Styropdur 12x60x120cm [Stk]",'GWP Baustoffe'!$F$150,AL47="Rohriso. PE  12/15mm x 9mm [m]",'GWP Baustoffe'!$F$151,AL47="Rohriso. PE 18mm x 20mm [m]",'GWP Baustoffe'!$F$152,AL47="Rohriso. PE  22mm x 20mm [m]",'GWP Baustoffe'!$F$153,AL47="Rohriso. PE  28mm x 20mm [m]",'GWP Baustoffe'!$F$154,AL47="Rohriso. PE  60mm x 20mm [m]",'GWP Baustoffe'!$F$155,AL47="Rohriso. PE  114mm x 20mm [m]",'GWP Baustoffe'!$F$156,AL47="Europalette [Stk]",'GWP Baustoffe'!$F$157,AL47="Pulverbeschichten [m²]",'GWP Baustoffe'!$F$172,AL47="Schrauben/Kleint. Satz [Stk]",'GWP Baustoffe'!$F$169,AL47="PVC Rohr [kg]",'GWP Baustoffe'!$F$63,AL47="Stroh/Heu [kg]",'GWP Baustoffe'!$F$60,AL47="fertige Innentür [Stk]",'GWP Baustoffe'!$F$158,AL47="Blähton [kg]",'GWP Baustoffe'!$F$176,AL47="Blähglas [kg]",'GWP Baustoffe'!$F$175,AL47="Perlit 0-3 [kg]",'GWP Baustoffe'!$F$177,AL47="Perlit 0-1 [kg]",'GWP Baustoffe'!$F$178,AL47="Kies 2/32 [kg]",'GWP Baustoffe'!$F$179,AL47="Bimskies [kg]",'GWP Baustoffe'!$F$180,AL47="Korkschrot [kg]",'GWP Baustoffe'!$F$181,AL47="Kalksteinsand tr. [kg]",'GWP Baustoffe'!$F$182,AL47="Sand 0/2 tr. [kg]",'GWP Baustoffe'!$F$183,AL47="Sand 0/2 feucht [kg]",'GWP Baustoffe'!$F$184,AL47="Lehm [m³]",'GWP Baustoffe'!$F$185,AL47="Torf [m³]",'GWP Baustoffe'!$F$186,AL47="Riggips 10mm [m²]",'GWP Baustoffe'!$F$188,AL47="Riggips 12,5mm [m²]",'GWP Baustoffe'!$F$189,AL47="Riggips 15mm [m²]",'GWP Baustoffe'!$F$190,AL47="Riggips 18mm [m²]",'GWP Baustoffe'!$F$191,AL47="Glasbaustein [m³]",'GWP Baustoffe'!$F$193,AL47="Promatec 15mm [m²]",'GWP Baustoffe'!$F$194,AL47="Steinwolle [m³]",'GWP Baustoffe'!$F$195)</f>
        <v>0</v>
      </c>
      <c r="AP47" s="161">
        <f>_xlfn.IFS(AL47="-",0,AL47="Papphülsen [kg]",'GWP Baustoffe'!$H$64,AL47="Acrylwanne [kg]",'GWP Baustoffe'!$H$89,AL47="Stahlwanne [m²]",'GWP Baustoffe'!$H$90,AL47="Künst. Zweig, 70cm mit Blatt [Stk]",'GWP Baustoffe'!$H$143,AL47="Styropor 5x50x100cm [Stk]",'GWP Baustoffe'!$H$144,AL47="Styropor 20x50x100cm [Stk]",'GWP Baustoffe'!$H$145,AL47="Styroppor 30x50x100cm [Stk]",'GWP Baustoffe'!$H$146,AL47="Styropdur 3x60x120cm [Stk]",'GWP Baustoffe'!$H$147,AL47="Styropdur 4x60x120cm [Stk]",'GWP Baustoffe'!$H$148,AL47="Styropdur 5x60x120cm [Stk]",'GWP Baustoffe'!$H$149,AL47="Styropdur 12x60x120cm [Stk]",'GWP Baustoffe'!$H$150,AL47="Rohriso. PE  12/15mm x 9mm [m]",'GWP Baustoffe'!$H$151,AL47="Rohriso. PE 18mm x 20mm [m]",'GWP Baustoffe'!$H$152,AL47="Rohriso. PE  22mm x 20mm [m]",'GWP Baustoffe'!$H$153,AL47="Rohriso. PE  28mm x 20mm [m]",'GWP Baustoffe'!$H$154,AL47="Rohriso. PE  60mm x 20mm [m]",'GWP Baustoffe'!$H$155,AL47="Rohriso. PE  114mm x 20mm [m]",'GWP Baustoffe'!$H$156,AL47="Europalette [Stk]",'GWP Baustoffe'!$H$157,AL47="Pulverbeschichten [m²]",'GWP Baustoffe'!$H$172,AL47="Schrauben/Kleint. Satz [Stk]",'GWP Baustoffe'!$H$169,AL47="PVC Rohr [kg]",'GWP Baustoffe'!$H$63,AL47="Stroh/Heu [kg]",'GWP Baustoffe'!$H$60,AL47="fertige Innentür [Stk]",'GWP Baustoffe'!$H$158,AL47="Blähton [kg]",'GWP Baustoffe'!$H$176,AL47="Blähglas [kg]",'GWP Baustoffe'!$H$175,AL47="Perlit 0-3 [kg]",'GWP Baustoffe'!$H$177,AL47="Perlit 0-1 [kg]",'GWP Baustoffe'!$H$178,AL47="Kies 2/32 [kg]",'GWP Baustoffe'!$H$179,AL47="Bimskies [kg]",'GWP Baustoffe'!$H$180,AL47="Korkschrot [kg]",'GWP Baustoffe'!$H$181,AL47="Kalksteinsand tr. [kg]",'GWP Baustoffe'!$H$182,AL47="Sand 0/2 tr. [kg]",'GWP Baustoffe'!$H$183,AL47="Sand 0/2 feucht [kg]",'GWP Baustoffe'!$H$184,AL47="Lehm [m³]",'GWP Baustoffe'!$H$185,AL47="Torf [m³]",'GWP Baustoffe'!$H$186,AL47="Riggips 10mm [m²]",'GWP Baustoffe'!$H$188,AL47="Riggips 12,5mm [m²]",'GWP Baustoffe'!$H$189,AL47="Riggips 15mm [m²]",'GWP Baustoffe'!$H$190,AL47="Riggips 18mm [m²]",'GWP Baustoffe'!$H$191,AL47="Glasbaustein [m³]",'GWP Baustoffe'!$H$193,AL47="Promatec 15mm [m²]",'GWP Baustoffe'!$H$194,AL47="Steinwolle [m³]",'GWP Baustoffe'!$H$195)</f>
        <v>0</v>
      </c>
      <c r="AQ47" s="131">
        <f t="shared" si="2"/>
        <v>0</v>
      </c>
      <c r="AR47" s="105"/>
      <c r="AS47" s="105"/>
      <c r="AT47" s="105"/>
      <c r="AU47" s="105"/>
      <c r="AV47" s="105"/>
      <c r="AW47" s="105"/>
    </row>
    <row r="48" spans="1:49" s="49" customFormat="1" ht="21" customHeight="1" x14ac:dyDescent="0.3">
      <c r="A48" s="112"/>
      <c r="B48" s="106" t="s">
        <v>24</v>
      </c>
      <c r="C48" s="114"/>
      <c r="D48" s="164">
        <v>90</v>
      </c>
      <c r="E48" s="161">
        <f>_xlfn.IFS(B48="-",0,B48="Profil",'GWP Baustoffe'!$F$7,B48="Blech",'GWP Baustoffe'!$F$8,B48="Edel Blech",'GWP Baustoffe'!$F$47,B48="verz. Blech",'GWP Baustoffe'!F$49)</f>
        <v>0</v>
      </c>
      <c r="F48" s="129">
        <f>_xlfn.IFS(B48="-",0,B48="Profil",'GWP Baustoffe'!$H$7,B48="Blech",'GWP Baustoffe'!$H$8,B48="Edel Blech",'GWP Baustoffe'!$H$47,B48="verz. Blech",'GWP Baustoffe'!$H$49)</f>
        <v>0</v>
      </c>
      <c r="G48" s="131">
        <f t="shared" si="3"/>
        <v>0</v>
      </c>
      <c r="H48" s="112"/>
      <c r="I48" s="106" t="s">
        <v>24</v>
      </c>
      <c r="J48" s="158"/>
      <c r="K48" s="164">
        <v>90</v>
      </c>
      <c r="L48" s="161">
        <f>_xlfn.IFS(I48="-",0,I48="Al Profil",'GWP Baustoffe'!$F$9,I48="Al Blech",'GWP Baustoffe'!$F$10,I48="Cu Blech",0)</f>
        <v>0</v>
      </c>
      <c r="M48" s="129">
        <f>_xlfn.IFS(I48="-",0,I48="Al Profil",'GWP Baustoffe'!$H$9,I48="Al Blech",'GWP Baustoffe'!$H$10,I48="Cu Blech",'GWP Baustoffe'!$H$48)</f>
        <v>0</v>
      </c>
      <c r="N48" s="131">
        <f t="shared" si="4"/>
        <v>0</v>
      </c>
      <c r="O48" s="112"/>
      <c r="P48" s="106" t="s">
        <v>24</v>
      </c>
      <c r="Q48" s="107"/>
      <c r="R48" s="106"/>
      <c r="S48" s="107"/>
      <c r="T48" s="114"/>
      <c r="U48" s="164">
        <v>10</v>
      </c>
      <c r="V48" s="162">
        <f>_xlfn.IFS(P48="-",0,P48="Latten",'GWP Baustoffe'!$F$13,P48="Latten zert.",'GWP Baustoffe'!$F$13,P48="KVH",'GWP Baustoffe'!$F$14,P48="Hobelware",'GWP Baustoffe'!$F$15,P48="Hobelware zert.",'GWP Baustoffe'!$F$15,P48="Sperrholz",'GWP Baustoffe'!$F$16,P48="Sperrholz zert.",'GWP Baustoffe'!$F$16,P48="Fi 3-Schicht",'GWP Baustoffe'!$F$17,P48="Fi 3-Schicht zert.",'GWP Baustoffe'!$F$17,P48="Gabun Tipla",'GWP Baustoffe'!$F$18,P48="MDF",'GWP Baustoffe'!$F$19,P48="MDF be.",'GWP Baustoffe'!$F$20,P48="HDF",'GWP Baustoffe'!$F$21,P48="Spanplatte",'GWP Baustoffe'!$F$22,P48="Spanplatte, be.",'GWP Baustoffe'!$F$23,P48="Laubschnittholz",'GWP Baustoffe'!$F$24,P48="OSB",'GWP Baustoffe'!$F$25,P48="Steico LVL",'GWP Baustoffe'!$F$26,P48="Gabun Sperr.",'GWP Baustoffe'!$F$27,P48="Birke Multi",'GWP Baustoffe'!$F$28,P48="Birke Multi zert.",'GWP Baustoffe'!$F$28,P48="HPL 0,8mm",'GWP Baustoffe'!$F$29*1250,P48="Polystyrol (XPS)",'GWP Baustoffe'!$F$87)</f>
        <v>0</v>
      </c>
      <c r="W48" s="129">
        <f>_xlfn.IFS(P48="-",0,P48="Latten",'GWP Baustoffe'!$H$13,P48="Latten zert.",'GWP Baustoffe'!$I$13,P48="KVH",'GWP Baustoffe'!$H$14,P48="Hobelware",'GWP Baustoffe'!$H$15,P48="Hobelware zert.",'GWP Baustoffe'!$I$15,P48="Sperrholz",'GWP Baustoffe'!$H$16,P48="Sperrholz zert.",'GWP Baustoffe'!$I$16,P48="Fi 3-Schicht",'GWP Baustoffe'!$H$17,P48="Fi 3-Schicht zert.",'GWP Baustoffe'!$I$17,P48="Gabun Tipla",'GWP Baustoffe'!$H$18,P48="MDF",'GWP Baustoffe'!$H$19,P48="MDF be.",'GWP Baustoffe'!$H$20,P48="HDF",'GWP Baustoffe'!$H$21,P48="Spanplatte",'GWP Baustoffe'!$H$22,P48="Spanplatte, be.",'GWP Baustoffe'!$H$23,P48="Laubschnittholz",'GWP Baustoffe'!$H$24,P48="OSB",'GWP Baustoffe'!$H$25,P48="Steico LVL",'GWP Baustoffe'!$H$26,P48="Gabun Sperr.",'GWP Baustoffe'!$H$27,P48="Birke Multi",'GWP Baustoffe'!$H$28,P48="Birke Multi zert.",'GWP Baustoffe'!$I$28,P48="HPL 0,8mm",'GWP Baustoffe'!$H$29*1250,P48="Polystyrol (XPS)",'GWP Baustoffe'!$H$87)</f>
        <v>0</v>
      </c>
      <c r="X48" s="131">
        <f t="shared" si="5"/>
        <v>0</v>
      </c>
      <c r="Y48" s="113"/>
      <c r="Z48" s="107" t="s">
        <v>24</v>
      </c>
      <c r="AA48" s="114"/>
      <c r="AB48" s="164">
        <v>0</v>
      </c>
      <c r="AC48" s="189">
        <f>_xlfn.IFS(Z48="-",0,Z48="Schaumstoff_5cm",'GWP Baustoffe'!$F$34*1.5,Z48="PE_Noppenfolie",'GWP Baustoffe'!$F$80,Z48="PE_Folie 100my",'GWP Baustoffe'!$F$78,Z48="PE_Folie 1mm",'GWP Baustoffe'!$F$79,Z48="Linoleum allg",'GWP Baustoffe'!$F$68,Z48="Linoleum Forbo",'GWP Baustoffe'!$F$69,Z48="PVC 2mm",'GWP Baustoffe'!$F$70,Z48="Teppich 1400g/m²",'GWP Baustoffe'!$F$71,Z48="Laminat",'GWP Baustoffe'!$F$72,Z48="Natursteinfliesen",'GWP Baustoffe'!$F$73,Z48="keramische Fliesen",'GWP Baustoffe'!$F$74,Z48="Filz 3mm (400g)",'GWP Baustoffe'!$F$75,Z48="Filz Fulda Rex 800g",'GWP Baustoffe'!$F$76,Z48="Hanfvlies 3mm",'GWP Baustoffe'!$F$82,Z48="Texil Sonnenschutz",'GWP Baustoffe'!$F$77,Z48="Kraftpapier 120g",'GWP Baustoffe'!$F$110,Z48="Papiertapete bedr. ",'GWP Baustoffe'!$F$111,Z48="Glasvlies Tapete",'GWP Baustoffe'!$F$112,Z48="Glasvlies_bedr.",'GWP Baustoffe'!$F$113,Z48="Tanztepp. 2mm",'GWP Baustoffe'!$F$70,Z48="Tanztepp. 1,7mm",'GWP Baustoffe'!$F$70/2*1.7,Z48="Tanztepp. 1,2mm",'GWP Baustoffe'!$F$70/2*1.2,Z48="Malervlies",'GWP Baustoffe'!$F$75*0.6,Z48="Bodent. 450g BW",'GWP Baustoffe'!$F$32*0.5,Z48="Tüll 50g BW",'GWP Baustoffe'!$F$32*0.05,Z48="Tüll 50g KF",'GWP Baustoffe'!$F$33*0.05,Z48="Tüll 100g BW",'GWP Baustoffe'!$F$32*0.1,Z48="Tüll 100g KF",'GWP Baustoffe'!$F$33*0.1,Z48="Schl. Ne. 75g BW",'GWP Baustoffe'!$F$32*0.075,Z48="Schl. Ne. 75g KF",'GWP Baustoffe'!$F$33*0.075,Z48="Nessel 300g BW",'GWP Baustoffe'!$F$32*0.3,Z48="Nessel 300g KF",'GWP Baustoffe'!$F$33*0.3,Z48="Shirting 220g BW",'GWP Baustoffe'!$F$32*0.22,Z48="Hori- Ne. 400g BW",'GWP Baustoffe'!$F$32*0.4,Z48="Mollton 300g BW",'GWP Baustoffe'!$F$32*0.3,Z48="Dekomoll. 165g BW",'GWP Baustoffe'!$F$32*0.165,Z48="Velour 350g BW",'GWP Baustoffe'!$F$32*0.35,Z48="Velour 450g BW",'GWP Baustoffe'!$F$32*0.45,Z48="Velour 600g BW",'GWP Baustoffe'!$F$32*0.6,Z48="Glasklarfolie 0,3mm",'GWP Baustoffe'!$F$70*0.15,Z48="Proj.Folie 0,35mm",'GWP Baustoffe'!$F$70*0.175,Z48="Tyvek 2506B",'GWP Baustoffe'!$F$67,Z48="Mollton 200g BW",'GWP Baustoffe'!$F73*0.2,Z48="Wooleserge 150 B1",'GWP Baustoffe'!$F$120*1,Z48="Forbo Eternal PVC",'GWP Baustoffe'!$F$73,Z48="Kunstrasen 2400g/m²",'GWP Baustoffe'!$F$81,Z48="Teppich 750g/m²",'GWP Baustoffe'!$F$71*0.53,Z48="Teppich 300g/m²",'GWP Baustoffe'!$F$71*0.214)</f>
        <v>0</v>
      </c>
      <c r="AD48" s="161">
        <f>_xlfn.IFS(Z48="-",0,Z48="Schaumstoff_5cm",'GWP Baustoffe'!$H$34*1.5,Z48="PE_Noppenfolie",'GWP Baustoffe'!$H$80,Z48="PE_Folie 100my",'GWP Baustoffe'!$H$78,Z48="PE_Folie 1mm",'GWP Baustoffe'!$H$79,Z48="Linoleum allg",'GWP Baustoffe'!$H$68,Z48="Linoleum Forbo",'GWP Baustoffe'!$H$69,Z48="PVC 2mm",'GWP Baustoffe'!$H$70,Z48="Teppich 1400g/m²",'GWP Baustoffe'!$H$71,Z48="Laminat",'GWP Baustoffe'!$H$72,Z48="Natursteinfliesen",'GWP Baustoffe'!$H$73,Z48="keramische Fliesen",'GWP Baustoffe'!$H$74,Z48="Filz 3mm (400g)",'GWP Baustoffe'!$H$75,Z48="Filz Fulda Rex 800g",'GWP Baustoffe'!$H$76,Z48="Jute",'GWP Baustoffe'!$H$81,Z48="Hanfvlies 3mm",'GWP Baustoffe'!$H$82,Z48="Texil Sonnenschutz",'GWP Baustoffe'!$H$77,Z48="Kraftpapier 120g",'GWP Baustoffe'!$H$110,Z48="Papiertapete bedr. ",'GWP Baustoffe'!$H$111,Z48="Glasvlies Tapete",'GWP Baustoffe'!$H$112,Z48="Glasvlies_bedr.",'GWP Baustoffe'!$H$113,Z48="Tanztepp. 2mm",'GWP Baustoffe'!$H$70,Z48="Tanztepp. 1,7mm",'GWP Baustoffe'!$H$70/2*1.7,Z48="Tanztepp. 1,2mm",'GWP Baustoffe'!$H$70/2*1.2,Z48="Malervlies",'GWP Baustoffe'!$H$75*0.6,Z48="Bodent. 450g BW",'GWP Baustoffe'!$G$32*0.45,Z48="Tüll 50g BW",'GWP Baustoffe'!$G$32*0.05,Z48="Tüll 50g KF",'GWP Baustoffe'!$G$33*0.05,Z48="Tüll 100g BW",'GWP Baustoffe'!$G$32*0.1,Z48="Tüll 100g KF",'GWP Baustoffe'!$G$33*0.1,Z48="Schl. Ne. 75g BW",'GWP Baustoffe'!$G$32*0.075,Z48="Schl. Ne. 75g KF",'GWP Baustoffe'!$G$33*0.075,Z48="Nessel 300g BW",'GWP Baustoffe'!$G$32*0.3,Z48="Nessel 300g KF",'GWP Baustoffe'!$G$33*0.3,Z48="Shirting 220g BW",'GWP Baustoffe'!$G$32*0.22,Z48="Hori- Ne. 400g BW",'GWP Baustoffe'!$G$32*0.4,Z48="Mollton 300g BW",'GWP Baustoffe'!$G$32*0.3,Z48="Dekomoll. 165g BW",'GWP Baustoffe'!$G$32*0.165,Z48="Velour 350g BW",'GWP Baustoffe'!$G$32*0.35,Z48="Velour 450g BW",'GWP Baustoffe'!$G$32*0.45,Z48="Velour 600g BW",'GWP Baustoffe'!$G$32*0.6,Z48="Glasklarfolie 0,3mm",'GWP Baustoffe'!$H$70*0.15,Z48="Proj.Folie 0,35mm",'GWP Baustoffe'!$H$70*0.175,Z48="Tyvek 2506B",'GWP Baustoffe'!$H$67,Z48="Mollton 200g BW",'GWP Baustoffe'!$G$32*0.2,Z48="Wooleserge 150 B1",'GWP Baustoffe'!$H$120*1,Z48="Forbo Eternal PVC",'GWP Baustoffe'!$H$73,Z48="Kunstrasen 2400g/m²",'GWP Baustoffe'!$H$81,Z48="Teppich 750g/m²",'GWP Baustoffe'!$H$71*0.53,Z48="Teppich 300g/m²",'GWP Baustoffe'!$H$71*0.214)</f>
        <v>0</v>
      </c>
      <c r="AE48" s="131">
        <f t="shared" si="0"/>
        <v>0</v>
      </c>
      <c r="AF48" s="112"/>
      <c r="AG48" s="106" t="s">
        <v>24</v>
      </c>
      <c r="AH48" s="106"/>
      <c r="AI48" s="132">
        <f>_xlfn.IFS(AG48="-",0,AG48="Fassadenfarbe [l]",'GWP Baustoffe'!$H$36,AG48="Disp. Innen [l]",'GWP Baustoffe'!$H$37,AG48="Lacke, H²O [l]",'GWP Baustoffe'!$H$41,AG48="Lacke, löse. [l]",'GWP Baustoffe'!$H$38,AG48="Metalllack, löse. [l]",'GWP Baustoffe'!$H$43,AG48="Parkettlack H²O [l]",'GWP Baustoffe'!$H$43,AG48="Henso Brands. [kg]",'GWP Baustoffe'!$H$39,AG48="Kleber [kg]",'GWP Baustoffe'!$H$40,AG48="PE Schaum [kg]",'GWP Baustoffe'!$G$54,AG48="Gewebefüller [kg]",'GWP Baustoffe'!$H$56,AG48="Silicon [kg]",'GWP Baustoffe'!$H$45,AG48="Kalkfarbe [kg]",'GWP Baustoffe'!$H$44,AG48="GFK",'GWP Baustoffe'!$H$55,AG48="Gipsputz [kg]",'GWP Baustoffe'!$H$57,AG48="Acylfarbe [l]",'GWP Baustoffe'!$H$58,AG48="GFK [kg]",'GWP Baustoffe'!$H$53)</f>
        <v>0</v>
      </c>
      <c r="AJ48" s="133">
        <f t="shared" si="6"/>
        <v>0</v>
      </c>
      <c r="AK48" s="112"/>
      <c r="AL48" s="107" t="s">
        <v>24</v>
      </c>
      <c r="AM48" s="114"/>
      <c r="AN48" s="164">
        <v>0</v>
      </c>
      <c r="AO48" s="176">
        <f>_xlfn.IFS(AL48="-",0,AL48="Papphülsen [kg]",'GWP Baustoffe'!$F$64,AL48="Acrylwanne [kg]",'GWP Baustoffe'!$F$89,AL48="Stahlwanne [m²]",'GWP Baustoffe'!$F$90,AL48="Künst. Zweig, 70cm mit Blatt [Stk]",'GWP Baustoffe'!$F$143,AL48="Styropor 5x50x100cm [Stk]",'GWP Baustoffe'!$F$144,AL48="Styropor 20x50x100cm [Stk]",'GWP Baustoffe'!$F$145,AL48="Styroppor 30x50x100cm [Stk]",'GWP Baustoffe'!$F$146,AL48="Styropdur 3x60x120cm [Stk]",'GWP Baustoffe'!$F$147,AL48="Styropdur 4x60x120cm [Stk]",'GWP Baustoffe'!$F$148,AL48="Styropdur 5x60x120cm [Stk]",'GWP Baustoffe'!$F$149,AL48="Styropdur 12x60x120cm [Stk]",'GWP Baustoffe'!$F$150,AL48="Rohriso. PE  12/15mm x 9mm [m]",'GWP Baustoffe'!$F$151,AL48="Rohriso. PE 18mm x 20mm [m]",'GWP Baustoffe'!$F$152,AL48="Rohriso. PE  22mm x 20mm [m]",'GWP Baustoffe'!$F$153,AL48="Rohriso. PE  28mm x 20mm [m]",'GWP Baustoffe'!$F$154,AL48="Rohriso. PE  60mm x 20mm [m]",'GWP Baustoffe'!$F$155,AL48="Rohriso. PE  114mm x 20mm [m]",'GWP Baustoffe'!$F$156,AL48="Europalette [Stk]",'GWP Baustoffe'!$F$157,AL48="Pulverbeschichten [m²]",'GWP Baustoffe'!$F$172,AL48="Schrauben/Kleint. Satz [Stk]",'GWP Baustoffe'!$F$169,AL48="PVC Rohr [kg]",'GWP Baustoffe'!$F$63,AL48="Stroh/Heu [kg]",'GWP Baustoffe'!$F$60,AL48="fertige Innentür [Stk]",'GWP Baustoffe'!$F$158,AL48="Blähton [kg]",'GWP Baustoffe'!$F$176,AL48="Blähglas [kg]",'GWP Baustoffe'!$F$175,AL48="Perlit 0-3 [kg]",'GWP Baustoffe'!$F$177,AL48="Perlit 0-1 [kg]",'GWP Baustoffe'!$F$178,AL48="Kies 2/32 [kg]",'GWP Baustoffe'!$F$179,AL48="Bimskies [kg]",'GWP Baustoffe'!$F$180,AL48="Korkschrot [kg]",'GWP Baustoffe'!$F$181,AL48="Kalksteinsand tr. [kg]",'GWP Baustoffe'!$F$182,AL48="Sand 0/2 tr. [kg]",'GWP Baustoffe'!$F$183,AL48="Sand 0/2 feucht [kg]",'GWP Baustoffe'!$F$184,AL48="Lehm [m³]",'GWP Baustoffe'!$F$185,AL48="Torf [m³]",'GWP Baustoffe'!$F$186,AL48="Riggips 10mm [m²]",'GWP Baustoffe'!$F$188,AL48="Riggips 12,5mm [m²]",'GWP Baustoffe'!$F$189,AL48="Riggips 15mm [m²]",'GWP Baustoffe'!$F$190,AL48="Riggips 18mm [m²]",'GWP Baustoffe'!$F$191,AL48="Glasbaustein [m³]",'GWP Baustoffe'!$F$193,AL48="Promatec 15mm [m²]",'GWP Baustoffe'!$F$194,AL48="Steinwolle [m³]",'GWP Baustoffe'!$F$195)</f>
        <v>0</v>
      </c>
      <c r="AP48" s="161">
        <f>_xlfn.IFS(AL48="-",0,AL48="Papphülsen [kg]",'GWP Baustoffe'!$H$64,AL48="Acrylwanne [kg]",'GWP Baustoffe'!$H$89,AL48="Stahlwanne [m²]",'GWP Baustoffe'!$H$90,AL48="Künst. Zweig, 70cm mit Blatt [Stk]",'GWP Baustoffe'!$H$143,AL48="Styropor 5x50x100cm [Stk]",'GWP Baustoffe'!$H$144,AL48="Styropor 20x50x100cm [Stk]",'GWP Baustoffe'!$H$145,AL48="Styroppor 30x50x100cm [Stk]",'GWP Baustoffe'!$H$146,AL48="Styropdur 3x60x120cm [Stk]",'GWP Baustoffe'!$H$147,AL48="Styropdur 4x60x120cm [Stk]",'GWP Baustoffe'!$H$148,AL48="Styropdur 5x60x120cm [Stk]",'GWP Baustoffe'!$H$149,AL48="Styropdur 12x60x120cm [Stk]",'GWP Baustoffe'!$H$150,AL48="Rohriso. PE  12/15mm x 9mm [m]",'GWP Baustoffe'!$H$151,AL48="Rohriso. PE 18mm x 20mm [m]",'GWP Baustoffe'!$H$152,AL48="Rohriso. PE  22mm x 20mm [m]",'GWP Baustoffe'!$H$153,AL48="Rohriso. PE  28mm x 20mm [m]",'GWP Baustoffe'!$H$154,AL48="Rohriso. PE  60mm x 20mm [m]",'GWP Baustoffe'!$H$155,AL48="Rohriso. PE  114mm x 20mm [m]",'GWP Baustoffe'!$H$156,AL48="Europalette [Stk]",'GWP Baustoffe'!$H$157,AL48="Pulverbeschichten [m²]",'GWP Baustoffe'!$H$172,AL48="Schrauben/Kleint. Satz [Stk]",'GWP Baustoffe'!$H$169,AL48="PVC Rohr [kg]",'GWP Baustoffe'!$H$63,AL48="Stroh/Heu [kg]",'GWP Baustoffe'!$H$60,AL48="fertige Innentür [Stk]",'GWP Baustoffe'!$H$158,AL48="Blähton [kg]",'GWP Baustoffe'!$H$176,AL48="Blähglas [kg]",'GWP Baustoffe'!$H$175,AL48="Perlit 0-3 [kg]",'GWP Baustoffe'!$H$177,AL48="Perlit 0-1 [kg]",'GWP Baustoffe'!$H$178,AL48="Kies 2/32 [kg]",'GWP Baustoffe'!$H$179,AL48="Bimskies [kg]",'GWP Baustoffe'!$H$180,AL48="Korkschrot [kg]",'GWP Baustoffe'!$H$181,AL48="Kalksteinsand tr. [kg]",'GWP Baustoffe'!$H$182,AL48="Sand 0/2 tr. [kg]",'GWP Baustoffe'!$H$183,AL48="Sand 0/2 feucht [kg]",'GWP Baustoffe'!$H$184,AL48="Lehm [m³]",'GWP Baustoffe'!$H$185,AL48="Torf [m³]",'GWP Baustoffe'!$H$186,AL48="Riggips 10mm [m²]",'GWP Baustoffe'!$H$188,AL48="Riggips 12,5mm [m²]",'GWP Baustoffe'!$H$189,AL48="Riggips 15mm [m²]",'GWP Baustoffe'!$H$190,AL48="Riggips 18mm [m²]",'GWP Baustoffe'!$H$191,AL48="Glasbaustein [m³]",'GWP Baustoffe'!$H$193,AL48="Promatec 15mm [m²]",'GWP Baustoffe'!$H$194,AL48="Steinwolle [m³]",'GWP Baustoffe'!$H$195)</f>
        <v>0</v>
      </c>
      <c r="AQ48" s="131">
        <f t="shared" si="2"/>
        <v>0</v>
      </c>
      <c r="AR48" s="105"/>
      <c r="AS48" s="105"/>
      <c r="AT48" s="105"/>
      <c r="AU48" s="105"/>
      <c r="AV48" s="105"/>
      <c r="AW48" s="105"/>
    </row>
    <row r="49" spans="1:49" s="49" customFormat="1" ht="21" customHeight="1" x14ac:dyDescent="0.3">
      <c r="A49" s="112"/>
      <c r="B49" s="106" t="s">
        <v>24</v>
      </c>
      <c r="C49" s="114"/>
      <c r="D49" s="164">
        <v>90</v>
      </c>
      <c r="E49" s="161">
        <f>_xlfn.IFS(B49="-",0,B49="Profil",'GWP Baustoffe'!$F$7,B49="Blech",'GWP Baustoffe'!$F$8,B49="Edel Blech",'GWP Baustoffe'!$F$47,B49="verz. Blech",'GWP Baustoffe'!F$49)</f>
        <v>0</v>
      </c>
      <c r="F49" s="129">
        <f>_xlfn.IFS(B49="-",0,B49="Profil",'GWP Baustoffe'!$H$7,B49="Blech",'GWP Baustoffe'!$H$8,B49="Edel Blech",'GWP Baustoffe'!$H$47,B49="verz. Blech",'GWP Baustoffe'!$H$49)</f>
        <v>0</v>
      </c>
      <c r="G49" s="131">
        <f t="shared" si="3"/>
        <v>0</v>
      </c>
      <c r="H49" s="112"/>
      <c r="I49" s="106" t="s">
        <v>24</v>
      </c>
      <c r="J49" s="158"/>
      <c r="K49" s="164">
        <v>90</v>
      </c>
      <c r="L49" s="161">
        <f>_xlfn.IFS(I49="-",0,I49="Al Profil",'GWP Baustoffe'!$F$9,I49="Al Blech",'GWP Baustoffe'!$F$10,I49="Cu Blech",0)</f>
        <v>0</v>
      </c>
      <c r="M49" s="129">
        <f>_xlfn.IFS(I49="-",0,I49="Al Profil",'GWP Baustoffe'!$H$9,I49="Al Blech",'GWP Baustoffe'!$H$10,I49="Cu Blech",'GWP Baustoffe'!$H$48)</f>
        <v>0</v>
      </c>
      <c r="N49" s="131">
        <f t="shared" si="4"/>
        <v>0</v>
      </c>
      <c r="O49" s="112"/>
      <c r="P49" s="106" t="s">
        <v>24</v>
      </c>
      <c r="Q49" s="107"/>
      <c r="R49" s="106"/>
      <c r="S49" s="107"/>
      <c r="T49" s="114"/>
      <c r="U49" s="164">
        <v>10</v>
      </c>
      <c r="V49" s="162">
        <f>_xlfn.IFS(P49="-",0,P49="Latten",'GWP Baustoffe'!$F$13,P49="Latten zert.",'GWP Baustoffe'!$F$13,P49="KVH",'GWP Baustoffe'!$F$14,P49="Hobelware",'GWP Baustoffe'!$F$15,P49="Hobelware zert.",'GWP Baustoffe'!$F$15,P49="Sperrholz",'GWP Baustoffe'!$F$16,P49="Sperrholz zert.",'GWP Baustoffe'!$F$16,P49="Fi 3-Schicht",'GWP Baustoffe'!$F$17,P49="Fi 3-Schicht zert.",'GWP Baustoffe'!$F$17,P49="Gabun Tipla",'GWP Baustoffe'!$F$18,P49="MDF",'GWP Baustoffe'!$F$19,P49="MDF be.",'GWP Baustoffe'!$F$20,P49="HDF",'GWP Baustoffe'!$F$21,P49="Spanplatte",'GWP Baustoffe'!$F$22,P49="Spanplatte, be.",'GWP Baustoffe'!$F$23,P49="Laubschnittholz",'GWP Baustoffe'!$F$24,P49="OSB",'GWP Baustoffe'!$F$25,P49="Steico LVL",'GWP Baustoffe'!$F$26,P49="Gabun Sperr.",'GWP Baustoffe'!$F$27,P49="Birke Multi",'GWP Baustoffe'!$F$28,P49="Birke Multi zert.",'GWP Baustoffe'!$F$28,P49="HPL 0,8mm",'GWP Baustoffe'!$F$29*1250,P49="Polystyrol (XPS)",'GWP Baustoffe'!$F$87)</f>
        <v>0</v>
      </c>
      <c r="W49" s="129">
        <f>_xlfn.IFS(P49="-",0,P49="Latten",'GWP Baustoffe'!$H$13,P49="Latten zert.",'GWP Baustoffe'!$I$13,P49="KVH",'GWP Baustoffe'!$H$14,P49="Hobelware",'GWP Baustoffe'!$H$15,P49="Hobelware zert.",'GWP Baustoffe'!$I$15,P49="Sperrholz",'GWP Baustoffe'!$H$16,P49="Sperrholz zert.",'GWP Baustoffe'!$I$16,P49="Fi 3-Schicht",'GWP Baustoffe'!$H$17,P49="Fi 3-Schicht zert.",'GWP Baustoffe'!$I$17,P49="Gabun Tipla",'GWP Baustoffe'!$H$18,P49="MDF",'GWP Baustoffe'!$H$19,P49="MDF be.",'GWP Baustoffe'!$H$20,P49="HDF",'GWP Baustoffe'!$H$21,P49="Spanplatte",'GWP Baustoffe'!$H$22,P49="Spanplatte, be.",'GWP Baustoffe'!$H$23,P49="Laubschnittholz",'GWP Baustoffe'!$H$24,P49="OSB",'GWP Baustoffe'!$H$25,P49="Steico LVL",'GWP Baustoffe'!$H$26,P49="Gabun Sperr.",'GWP Baustoffe'!$H$27,P49="Birke Multi",'GWP Baustoffe'!$H$28,P49="Birke Multi zert.",'GWP Baustoffe'!$I$28,P49="HPL 0,8mm",'GWP Baustoffe'!$H$29*1250,P49="Polystyrol (XPS)",'GWP Baustoffe'!$H$87)</f>
        <v>0</v>
      </c>
      <c r="X49" s="131">
        <f t="shared" si="5"/>
        <v>0</v>
      </c>
      <c r="Y49" s="113"/>
      <c r="Z49" s="107" t="s">
        <v>24</v>
      </c>
      <c r="AA49" s="114"/>
      <c r="AB49" s="164">
        <v>0</v>
      </c>
      <c r="AC49" s="189">
        <f>_xlfn.IFS(Z49="-",0,Z49="Schaumstoff_5cm",'GWP Baustoffe'!$F$34*1.5,Z49="PE_Noppenfolie",'GWP Baustoffe'!$F$80,Z49="PE_Folie 100my",'GWP Baustoffe'!$F$78,Z49="PE_Folie 1mm",'GWP Baustoffe'!$F$79,Z49="Linoleum allg",'GWP Baustoffe'!$F$68,Z49="Linoleum Forbo",'GWP Baustoffe'!$F$69,Z49="PVC 2mm",'GWP Baustoffe'!$F$70,Z49="Teppich 1400g/m²",'GWP Baustoffe'!$F$71,Z49="Laminat",'GWP Baustoffe'!$F$72,Z49="Natursteinfliesen",'GWP Baustoffe'!$F$73,Z49="keramische Fliesen",'GWP Baustoffe'!$F$74,Z49="Filz 3mm (400g)",'GWP Baustoffe'!$F$75,Z49="Filz Fulda Rex 800g",'GWP Baustoffe'!$F$76,Z49="Hanfvlies 3mm",'GWP Baustoffe'!$F$82,Z49="Texil Sonnenschutz",'GWP Baustoffe'!$F$77,Z49="Kraftpapier 120g",'GWP Baustoffe'!$F$110,Z49="Papiertapete bedr. ",'GWP Baustoffe'!$F$111,Z49="Glasvlies Tapete",'GWP Baustoffe'!$F$112,Z49="Glasvlies_bedr.",'GWP Baustoffe'!$F$113,Z49="Tanztepp. 2mm",'GWP Baustoffe'!$F$70,Z49="Tanztepp. 1,7mm",'GWP Baustoffe'!$F$70/2*1.7,Z49="Tanztepp. 1,2mm",'GWP Baustoffe'!$F$70/2*1.2,Z49="Malervlies",'GWP Baustoffe'!$F$75*0.6,Z49="Bodent. 450g BW",'GWP Baustoffe'!$F$32*0.5,Z49="Tüll 50g BW",'GWP Baustoffe'!$F$32*0.05,Z49="Tüll 50g KF",'GWP Baustoffe'!$F$33*0.05,Z49="Tüll 100g BW",'GWP Baustoffe'!$F$32*0.1,Z49="Tüll 100g KF",'GWP Baustoffe'!$F$33*0.1,Z49="Schl. Ne. 75g BW",'GWP Baustoffe'!$F$32*0.075,Z49="Schl. Ne. 75g KF",'GWP Baustoffe'!$F$33*0.075,Z49="Nessel 300g BW",'GWP Baustoffe'!$F$32*0.3,Z49="Nessel 300g KF",'GWP Baustoffe'!$F$33*0.3,Z49="Shirting 220g BW",'GWP Baustoffe'!$F$32*0.22,Z49="Hori- Ne. 400g BW",'GWP Baustoffe'!$F$32*0.4,Z49="Mollton 300g BW",'GWP Baustoffe'!$F$32*0.3,Z49="Dekomoll. 165g BW",'GWP Baustoffe'!$F$32*0.165,Z49="Velour 350g BW",'GWP Baustoffe'!$F$32*0.35,Z49="Velour 450g BW",'GWP Baustoffe'!$F$32*0.45,Z49="Velour 600g BW",'GWP Baustoffe'!$F$32*0.6,Z49="Glasklarfolie 0,3mm",'GWP Baustoffe'!$F$70*0.15,Z49="Proj.Folie 0,35mm",'GWP Baustoffe'!$F$70*0.175,Z49="Tyvek 2506B",'GWP Baustoffe'!$F$67,Z49="Mollton 200g BW",'GWP Baustoffe'!$F74*0.2,Z49="Wooleserge 150 B1",'GWP Baustoffe'!$F$120*1,Z49="Forbo Eternal PVC",'GWP Baustoffe'!$F$73,Z49="Kunstrasen 2400g/m²",'GWP Baustoffe'!$F$81,Z49="Teppich 750g/m²",'GWP Baustoffe'!$F$71*0.53,Z49="Teppich 300g/m²",'GWP Baustoffe'!$F$71*0.214)</f>
        <v>0</v>
      </c>
      <c r="AD49" s="161">
        <f>_xlfn.IFS(Z49="-",0,Z49="Schaumstoff_5cm",'GWP Baustoffe'!$H$34*1.5,Z49="PE_Noppenfolie",'GWP Baustoffe'!$H$80,Z49="PE_Folie 100my",'GWP Baustoffe'!$H$78,Z49="PE_Folie 1mm",'GWP Baustoffe'!$H$79,Z49="Linoleum allg",'GWP Baustoffe'!$H$68,Z49="Linoleum Forbo",'GWP Baustoffe'!$H$69,Z49="PVC 2mm",'GWP Baustoffe'!$H$70,Z49="Teppich 1400g/m²",'GWP Baustoffe'!$H$71,Z49="Laminat",'GWP Baustoffe'!$H$72,Z49="Natursteinfliesen",'GWP Baustoffe'!$H$73,Z49="keramische Fliesen",'GWP Baustoffe'!$H$74,Z49="Filz 3mm (400g)",'GWP Baustoffe'!$H$75,Z49="Filz Fulda Rex 800g",'GWP Baustoffe'!$H$76,Z49="Jute",'GWP Baustoffe'!$H$81,Z49="Hanfvlies 3mm",'GWP Baustoffe'!$H$82,Z49="Texil Sonnenschutz",'GWP Baustoffe'!$H$77,Z49="Kraftpapier 120g",'GWP Baustoffe'!$H$110,Z49="Papiertapete bedr. ",'GWP Baustoffe'!$H$111,Z49="Glasvlies Tapete",'GWP Baustoffe'!$H$112,Z49="Glasvlies_bedr.",'GWP Baustoffe'!$H$113,Z49="Tanztepp. 2mm",'GWP Baustoffe'!$H$70,Z49="Tanztepp. 1,7mm",'GWP Baustoffe'!$H$70/2*1.7,Z49="Tanztepp. 1,2mm",'GWP Baustoffe'!$H$70/2*1.2,Z49="Malervlies",'GWP Baustoffe'!$H$75*0.6,Z49="Bodent. 450g BW",'GWP Baustoffe'!$G$32*0.45,Z49="Tüll 50g BW",'GWP Baustoffe'!$G$32*0.05,Z49="Tüll 50g KF",'GWP Baustoffe'!$G$33*0.05,Z49="Tüll 100g BW",'GWP Baustoffe'!$G$32*0.1,Z49="Tüll 100g KF",'GWP Baustoffe'!$G$33*0.1,Z49="Schl. Ne. 75g BW",'GWP Baustoffe'!$G$32*0.075,Z49="Schl. Ne. 75g KF",'GWP Baustoffe'!$G$33*0.075,Z49="Nessel 300g BW",'GWP Baustoffe'!$G$32*0.3,Z49="Nessel 300g KF",'GWP Baustoffe'!$G$33*0.3,Z49="Shirting 220g BW",'GWP Baustoffe'!$G$32*0.22,Z49="Hori- Ne. 400g BW",'GWP Baustoffe'!$G$32*0.4,Z49="Mollton 300g BW",'GWP Baustoffe'!$G$32*0.3,Z49="Dekomoll. 165g BW",'GWP Baustoffe'!$G$32*0.165,Z49="Velour 350g BW",'GWP Baustoffe'!$G$32*0.35,Z49="Velour 450g BW",'GWP Baustoffe'!$G$32*0.45,Z49="Velour 600g BW",'GWP Baustoffe'!$G$32*0.6,Z49="Glasklarfolie 0,3mm",'GWP Baustoffe'!$H$70*0.15,Z49="Proj.Folie 0,35mm",'GWP Baustoffe'!$H$70*0.175,Z49="Tyvek 2506B",'GWP Baustoffe'!$H$67,Z49="Mollton 200g BW",'GWP Baustoffe'!$G$32*0.2,Z49="Wooleserge 150 B1",'GWP Baustoffe'!$H$120*1,Z49="Forbo Eternal PVC",'GWP Baustoffe'!$H$73,Z49="Kunstrasen 2400g/m²",'GWP Baustoffe'!$H$81,Z49="Teppich 750g/m²",'GWP Baustoffe'!$H$71*0.53,Z49="Teppich 300g/m²",'GWP Baustoffe'!$H$71*0.214)</f>
        <v>0</v>
      </c>
      <c r="AE49" s="131">
        <f t="shared" si="0"/>
        <v>0</v>
      </c>
      <c r="AF49" s="112"/>
      <c r="AG49" s="106" t="s">
        <v>24</v>
      </c>
      <c r="AH49" s="106"/>
      <c r="AI49" s="132">
        <f>_xlfn.IFS(AG49="-",0,AG49="Fassadenfarbe [l]",'GWP Baustoffe'!$H$36,AG49="Disp. Innen [l]",'GWP Baustoffe'!$H$37,AG49="Lacke, H²O [l]",'GWP Baustoffe'!$H$41,AG49="Lacke, löse. [l]",'GWP Baustoffe'!$H$38,AG49="Metalllack, löse. [l]",'GWP Baustoffe'!$H$43,AG49="Parkettlack H²O [l]",'GWP Baustoffe'!$H$43,AG49="Henso Brands. [kg]",'GWP Baustoffe'!$H$39,AG49="Kleber [kg]",'GWP Baustoffe'!$H$40,AG49="PE Schaum [kg]",'GWP Baustoffe'!$G$54,AG49="Gewebefüller [kg]",'GWP Baustoffe'!$H$56,AG49="Silicon [kg]",'GWP Baustoffe'!$H$45,AG49="Kalkfarbe [kg]",'GWP Baustoffe'!$H$44,AG49="GFK",'GWP Baustoffe'!$H$55,AG49="Gipsputz [kg]",'GWP Baustoffe'!$H$57,AG49="Acylfarbe [l]",'GWP Baustoffe'!$H$58,AG49="GFK [kg]",'GWP Baustoffe'!$H$53)</f>
        <v>0</v>
      </c>
      <c r="AJ49" s="133">
        <f t="shared" si="6"/>
        <v>0</v>
      </c>
      <c r="AK49" s="112"/>
      <c r="AL49" s="107" t="s">
        <v>24</v>
      </c>
      <c r="AM49" s="114"/>
      <c r="AN49" s="164">
        <v>0</v>
      </c>
      <c r="AO49" s="176">
        <f>_xlfn.IFS(AL49="-",0,AL49="Papphülsen [kg]",'GWP Baustoffe'!$F$64,AL49="Acrylwanne [kg]",'GWP Baustoffe'!$F$89,AL49="Stahlwanne [m²]",'GWP Baustoffe'!$F$90,AL49="Künst. Zweig, 70cm mit Blatt [Stk]",'GWP Baustoffe'!$F$143,AL49="Styropor 5x50x100cm [Stk]",'GWP Baustoffe'!$F$144,AL49="Styropor 20x50x100cm [Stk]",'GWP Baustoffe'!$F$145,AL49="Styroppor 30x50x100cm [Stk]",'GWP Baustoffe'!$F$146,AL49="Styropdur 3x60x120cm [Stk]",'GWP Baustoffe'!$F$147,AL49="Styropdur 4x60x120cm [Stk]",'GWP Baustoffe'!$F$148,AL49="Styropdur 5x60x120cm [Stk]",'GWP Baustoffe'!$F$149,AL49="Styropdur 12x60x120cm [Stk]",'GWP Baustoffe'!$F$150,AL49="Rohriso. PE  12/15mm x 9mm [m]",'GWP Baustoffe'!$F$151,AL49="Rohriso. PE 18mm x 20mm [m]",'GWP Baustoffe'!$F$152,AL49="Rohriso. PE  22mm x 20mm [m]",'GWP Baustoffe'!$F$153,AL49="Rohriso. PE  28mm x 20mm [m]",'GWP Baustoffe'!$F$154,AL49="Rohriso. PE  60mm x 20mm [m]",'GWP Baustoffe'!$F$155,AL49="Rohriso. PE  114mm x 20mm [m]",'GWP Baustoffe'!$F$156,AL49="Europalette [Stk]",'GWP Baustoffe'!$F$157,AL49="Pulverbeschichten [m²]",'GWP Baustoffe'!$F$172,AL49="Schrauben/Kleint. Satz [Stk]",'GWP Baustoffe'!$F$169,AL49="PVC Rohr [kg]",'GWP Baustoffe'!$F$63,AL49="Stroh/Heu [kg]",'GWP Baustoffe'!$F$60,AL49="fertige Innentür [Stk]",'GWP Baustoffe'!$F$158,AL49="Blähton [kg]",'GWP Baustoffe'!$F$176,AL49="Blähglas [kg]",'GWP Baustoffe'!$F$175,AL49="Perlit 0-3 [kg]",'GWP Baustoffe'!$F$177,AL49="Perlit 0-1 [kg]",'GWP Baustoffe'!$F$178,AL49="Kies 2/32 [kg]",'GWP Baustoffe'!$F$179,AL49="Bimskies [kg]",'GWP Baustoffe'!$F$180,AL49="Korkschrot [kg]",'GWP Baustoffe'!$F$181,AL49="Kalksteinsand tr. [kg]",'GWP Baustoffe'!$F$182,AL49="Sand 0/2 tr. [kg]",'GWP Baustoffe'!$F$183,AL49="Sand 0/2 feucht [kg]",'GWP Baustoffe'!$F$184,AL49="Lehm [m³]",'GWP Baustoffe'!$F$185,AL49="Torf [m³]",'GWP Baustoffe'!$F$186,AL49="Riggips 10mm [m²]",'GWP Baustoffe'!$F$188,AL49="Riggips 12,5mm [m²]",'GWP Baustoffe'!$F$189,AL49="Riggips 15mm [m²]",'GWP Baustoffe'!$F$190,AL49="Riggips 18mm [m²]",'GWP Baustoffe'!$F$191,AL49="Glasbaustein [m³]",'GWP Baustoffe'!$F$193,AL49="Promatec 15mm [m²]",'GWP Baustoffe'!$F$194,AL49="Steinwolle [m³]",'GWP Baustoffe'!$F$195)</f>
        <v>0</v>
      </c>
      <c r="AP49" s="161">
        <f>_xlfn.IFS(AL49="-",0,AL49="Papphülsen [kg]",'GWP Baustoffe'!$H$64,AL49="Acrylwanne [kg]",'GWP Baustoffe'!$H$89,AL49="Stahlwanne [m²]",'GWP Baustoffe'!$H$90,AL49="Künst. Zweig, 70cm mit Blatt [Stk]",'GWP Baustoffe'!$H$143,AL49="Styropor 5x50x100cm [Stk]",'GWP Baustoffe'!$H$144,AL49="Styropor 20x50x100cm [Stk]",'GWP Baustoffe'!$H$145,AL49="Styroppor 30x50x100cm [Stk]",'GWP Baustoffe'!$H$146,AL49="Styropdur 3x60x120cm [Stk]",'GWP Baustoffe'!$H$147,AL49="Styropdur 4x60x120cm [Stk]",'GWP Baustoffe'!$H$148,AL49="Styropdur 5x60x120cm [Stk]",'GWP Baustoffe'!$H$149,AL49="Styropdur 12x60x120cm [Stk]",'GWP Baustoffe'!$H$150,AL49="Rohriso. PE  12/15mm x 9mm [m]",'GWP Baustoffe'!$H$151,AL49="Rohriso. PE 18mm x 20mm [m]",'GWP Baustoffe'!$H$152,AL49="Rohriso. PE  22mm x 20mm [m]",'GWP Baustoffe'!$H$153,AL49="Rohriso. PE  28mm x 20mm [m]",'GWP Baustoffe'!$H$154,AL49="Rohriso. PE  60mm x 20mm [m]",'GWP Baustoffe'!$H$155,AL49="Rohriso. PE  114mm x 20mm [m]",'GWP Baustoffe'!$H$156,AL49="Europalette [Stk]",'GWP Baustoffe'!$H$157,AL49="Pulverbeschichten [m²]",'GWP Baustoffe'!$H$172,AL49="Schrauben/Kleint. Satz [Stk]",'GWP Baustoffe'!$H$169,AL49="PVC Rohr [kg]",'GWP Baustoffe'!$H$63,AL49="Stroh/Heu [kg]",'GWP Baustoffe'!$H$60,AL49="fertige Innentür [Stk]",'GWP Baustoffe'!$H$158,AL49="Blähton [kg]",'GWP Baustoffe'!$H$176,AL49="Blähglas [kg]",'GWP Baustoffe'!$H$175,AL49="Perlit 0-3 [kg]",'GWP Baustoffe'!$H$177,AL49="Perlit 0-1 [kg]",'GWP Baustoffe'!$H$178,AL49="Kies 2/32 [kg]",'GWP Baustoffe'!$H$179,AL49="Bimskies [kg]",'GWP Baustoffe'!$H$180,AL49="Korkschrot [kg]",'GWP Baustoffe'!$H$181,AL49="Kalksteinsand tr. [kg]",'GWP Baustoffe'!$H$182,AL49="Sand 0/2 tr. [kg]",'GWP Baustoffe'!$H$183,AL49="Sand 0/2 feucht [kg]",'GWP Baustoffe'!$H$184,AL49="Lehm [m³]",'GWP Baustoffe'!$H$185,AL49="Torf [m³]",'GWP Baustoffe'!$H$186,AL49="Riggips 10mm [m²]",'GWP Baustoffe'!$H$188,AL49="Riggips 12,5mm [m²]",'GWP Baustoffe'!$H$189,AL49="Riggips 15mm [m²]",'GWP Baustoffe'!$H$190,AL49="Riggips 18mm [m²]",'GWP Baustoffe'!$H$191,AL49="Glasbaustein [m³]",'GWP Baustoffe'!$H$193,AL49="Promatec 15mm [m²]",'GWP Baustoffe'!$H$194,AL49="Steinwolle [m³]",'GWP Baustoffe'!$H$195)</f>
        <v>0</v>
      </c>
      <c r="AQ49" s="131">
        <f t="shared" si="2"/>
        <v>0</v>
      </c>
      <c r="AR49" s="105"/>
      <c r="AS49" s="105"/>
      <c r="AT49" s="105"/>
      <c r="AU49" s="105"/>
      <c r="AV49" s="105"/>
      <c r="AW49" s="105"/>
    </row>
    <row r="50" spans="1:49" s="49" customFormat="1" ht="21" customHeight="1" x14ac:dyDescent="0.3">
      <c r="A50" s="112"/>
      <c r="B50" s="106" t="s">
        <v>24</v>
      </c>
      <c r="C50" s="114"/>
      <c r="D50" s="164">
        <v>90</v>
      </c>
      <c r="E50" s="161">
        <f>_xlfn.IFS(B50="-",0,B50="Profil",'GWP Baustoffe'!$F$7,B50="Blech",'GWP Baustoffe'!$F$8,B50="Edel Blech",'GWP Baustoffe'!$F$47,B50="verz. Blech",'GWP Baustoffe'!F$49)</f>
        <v>0</v>
      </c>
      <c r="F50" s="129">
        <f>_xlfn.IFS(B50="-",0,B50="Profil",'GWP Baustoffe'!$H$7,B50="Blech",'GWP Baustoffe'!$H$8,B50="Edel Blech",'GWP Baustoffe'!$H$47,B50="verz. Blech",'GWP Baustoffe'!$H$49)</f>
        <v>0</v>
      </c>
      <c r="G50" s="131">
        <f t="shared" si="3"/>
        <v>0</v>
      </c>
      <c r="H50" s="112"/>
      <c r="I50" s="106" t="s">
        <v>24</v>
      </c>
      <c r="J50" s="158"/>
      <c r="K50" s="164">
        <v>90</v>
      </c>
      <c r="L50" s="161">
        <f>_xlfn.IFS(I50="-",0,I50="Al Profil",'GWP Baustoffe'!$F$9,I50="Al Blech",'GWP Baustoffe'!$F$10,I50="Cu Blech",0)</f>
        <v>0</v>
      </c>
      <c r="M50" s="129">
        <f>_xlfn.IFS(I50="-",0,I50="Al Profil",'GWP Baustoffe'!$H$9,I50="Al Blech",'GWP Baustoffe'!$H$10,I50="Cu Blech",'GWP Baustoffe'!$H$48)</f>
        <v>0</v>
      </c>
      <c r="N50" s="131">
        <f t="shared" si="4"/>
        <v>0</v>
      </c>
      <c r="O50" s="112"/>
      <c r="P50" s="106" t="s">
        <v>24</v>
      </c>
      <c r="Q50" s="107"/>
      <c r="R50" s="106"/>
      <c r="S50" s="107"/>
      <c r="T50" s="114"/>
      <c r="U50" s="164">
        <v>10</v>
      </c>
      <c r="V50" s="162">
        <f>_xlfn.IFS(P50="-",0,P50="Latten",'GWP Baustoffe'!$F$13,P50="Latten zert.",'GWP Baustoffe'!$F$13,P50="KVH",'GWP Baustoffe'!$F$14,P50="Hobelware",'GWP Baustoffe'!$F$15,P50="Hobelware zert.",'GWP Baustoffe'!$F$15,P50="Sperrholz",'GWP Baustoffe'!$F$16,P50="Sperrholz zert.",'GWP Baustoffe'!$F$16,P50="Fi 3-Schicht",'GWP Baustoffe'!$F$17,P50="Fi 3-Schicht zert.",'GWP Baustoffe'!$F$17,P50="Gabun Tipla",'GWP Baustoffe'!$F$18,P50="MDF",'GWP Baustoffe'!$F$19,P50="MDF be.",'GWP Baustoffe'!$F$20,P50="HDF",'GWP Baustoffe'!$F$21,P50="Spanplatte",'GWP Baustoffe'!$F$22,P50="Spanplatte, be.",'GWP Baustoffe'!$F$23,P50="Laubschnittholz",'GWP Baustoffe'!$F$24,P50="OSB",'GWP Baustoffe'!$F$25,P50="Steico LVL",'GWP Baustoffe'!$F$26,P50="Gabun Sperr.",'GWP Baustoffe'!$F$27,P50="Birke Multi",'GWP Baustoffe'!$F$28,P50="Birke Multi zert.",'GWP Baustoffe'!$F$28,P50="HPL 0,8mm",'GWP Baustoffe'!$F$29*1250,P50="Polystyrol (XPS)",'GWP Baustoffe'!$F$87)</f>
        <v>0</v>
      </c>
      <c r="W50" s="129">
        <f>_xlfn.IFS(P50="-",0,P50="Latten",'GWP Baustoffe'!$H$13,P50="Latten zert.",'GWP Baustoffe'!$I$13,P50="KVH",'GWP Baustoffe'!$H$14,P50="Hobelware",'GWP Baustoffe'!$H$15,P50="Hobelware zert.",'GWP Baustoffe'!$I$15,P50="Sperrholz",'GWP Baustoffe'!$H$16,P50="Sperrholz zert.",'GWP Baustoffe'!$I$16,P50="Fi 3-Schicht",'GWP Baustoffe'!$H$17,P50="Fi 3-Schicht zert.",'GWP Baustoffe'!$I$17,P50="Gabun Tipla",'GWP Baustoffe'!$H$18,P50="MDF",'GWP Baustoffe'!$H$19,P50="MDF be.",'GWP Baustoffe'!$H$20,P50="HDF",'GWP Baustoffe'!$H$21,P50="Spanplatte",'GWP Baustoffe'!$H$22,P50="Spanplatte, be.",'GWP Baustoffe'!$H$23,P50="Laubschnittholz",'GWP Baustoffe'!$H$24,P50="OSB",'GWP Baustoffe'!$H$25,P50="Steico LVL",'GWP Baustoffe'!$H$26,P50="Gabun Sperr.",'GWP Baustoffe'!$H$27,P50="Birke Multi",'GWP Baustoffe'!$H$28,P50="Birke Multi zert.",'GWP Baustoffe'!$I$28,P50="HPL 0,8mm",'GWP Baustoffe'!$H$29*1250,P50="Polystyrol (XPS)",'GWP Baustoffe'!$H$87)</f>
        <v>0</v>
      </c>
      <c r="X50" s="131">
        <f t="shared" si="5"/>
        <v>0</v>
      </c>
      <c r="Y50" s="113"/>
      <c r="Z50" s="107" t="s">
        <v>24</v>
      </c>
      <c r="AA50" s="114"/>
      <c r="AB50" s="164">
        <v>0</v>
      </c>
      <c r="AC50" s="189">
        <f>_xlfn.IFS(Z50="-",0,Z50="Schaumstoff_5cm",'GWP Baustoffe'!$F$34*1.5,Z50="PE_Noppenfolie",'GWP Baustoffe'!$F$80,Z50="PE_Folie 100my",'GWP Baustoffe'!$F$78,Z50="PE_Folie 1mm",'GWP Baustoffe'!$F$79,Z50="Linoleum allg",'GWP Baustoffe'!$F$68,Z50="Linoleum Forbo",'GWP Baustoffe'!$F$69,Z50="PVC 2mm",'GWP Baustoffe'!$F$70,Z50="Teppich 1400g/m²",'GWP Baustoffe'!$F$71,Z50="Laminat",'GWP Baustoffe'!$F$72,Z50="Natursteinfliesen",'GWP Baustoffe'!$F$73,Z50="keramische Fliesen",'GWP Baustoffe'!$F$74,Z50="Filz 3mm (400g)",'GWP Baustoffe'!$F$75,Z50="Filz Fulda Rex 800g",'GWP Baustoffe'!$F$76,Z50="Hanfvlies 3mm",'GWP Baustoffe'!$F$82,Z50="Texil Sonnenschutz",'GWP Baustoffe'!$F$77,Z50="Kraftpapier 120g",'GWP Baustoffe'!$F$110,Z50="Papiertapete bedr. ",'GWP Baustoffe'!$F$111,Z50="Glasvlies Tapete",'GWP Baustoffe'!$F$112,Z50="Glasvlies_bedr.",'GWP Baustoffe'!$F$113,Z50="Tanztepp. 2mm",'GWP Baustoffe'!$F$70,Z50="Tanztepp. 1,7mm",'GWP Baustoffe'!$F$70/2*1.7,Z50="Tanztepp. 1,2mm",'GWP Baustoffe'!$F$70/2*1.2,Z50="Malervlies",'GWP Baustoffe'!$F$75*0.6,Z50="Bodent. 450g BW",'GWP Baustoffe'!$F$32*0.5,Z50="Tüll 50g BW",'GWP Baustoffe'!$F$32*0.05,Z50="Tüll 50g KF",'GWP Baustoffe'!$F$33*0.05,Z50="Tüll 100g BW",'GWP Baustoffe'!$F$32*0.1,Z50="Tüll 100g KF",'GWP Baustoffe'!$F$33*0.1,Z50="Schl. Ne. 75g BW",'GWP Baustoffe'!$F$32*0.075,Z50="Schl. Ne. 75g KF",'GWP Baustoffe'!$F$33*0.075,Z50="Nessel 300g BW",'GWP Baustoffe'!$F$32*0.3,Z50="Nessel 300g KF",'GWP Baustoffe'!$F$33*0.3,Z50="Shirting 220g BW",'GWP Baustoffe'!$F$32*0.22,Z50="Hori- Ne. 400g BW",'GWP Baustoffe'!$F$32*0.4,Z50="Mollton 300g BW",'GWP Baustoffe'!$F$32*0.3,Z50="Dekomoll. 165g BW",'GWP Baustoffe'!$F$32*0.165,Z50="Velour 350g BW",'GWP Baustoffe'!$F$32*0.35,Z50="Velour 450g BW",'GWP Baustoffe'!$F$32*0.45,Z50="Velour 600g BW",'GWP Baustoffe'!$F$32*0.6,Z50="Glasklarfolie 0,3mm",'GWP Baustoffe'!$F$70*0.15,Z50="Proj.Folie 0,35mm",'GWP Baustoffe'!$F$70*0.175,Z50="Tyvek 2506B",'GWP Baustoffe'!$F$67,Z50="Mollton 200g BW",'GWP Baustoffe'!$F75*0.2,Z50="Wooleserge 150 B1",'GWP Baustoffe'!$F$120*1,Z50="Forbo Eternal PVC",'GWP Baustoffe'!$F$73,Z50="Kunstrasen 2400g/m²",'GWP Baustoffe'!$F$81,Z50="Teppich 750g/m²",'GWP Baustoffe'!$F$71*0.53,Z50="Teppich 300g/m²",'GWP Baustoffe'!$F$71*0.214)</f>
        <v>0</v>
      </c>
      <c r="AD50" s="161">
        <f>_xlfn.IFS(Z50="-",0,Z50="Schaumstoff_5cm",'GWP Baustoffe'!$H$34*1.5,Z50="PE_Noppenfolie",'GWP Baustoffe'!$H$80,Z50="PE_Folie 100my",'GWP Baustoffe'!$H$78,Z50="PE_Folie 1mm",'GWP Baustoffe'!$H$79,Z50="Linoleum allg",'GWP Baustoffe'!$H$68,Z50="Linoleum Forbo",'GWP Baustoffe'!$H$69,Z50="PVC 2mm",'GWP Baustoffe'!$H$70,Z50="Teppich 1400g/m²",'GWP Baustoffe'!$H$71,Z50="Laminat",'GWP Baustoffe'!$H$72,Z50="Natursteinfliesen",'GWP Baustoffe'!$H$73,Z50="keramische Fliesen",'GWP Baustoffe'!$H$74,Z50="Filz 3mm (400g)",'GWP Baustoffe'!$H$75,Z50="Filz Fulda Rex 800g",'GWP Baustoffe'!$H$76,Z50="Jute",'GWP Baustoffe'!$H$81,Z50="Hanfvlies 3mm",'GWP Baustoffe'!$H$82,Z50="Texil Sonnenschutz",'GWP Baustoffe'!$H$77,Z50="Kraftpapier 120g",'GWP Baustoffe'!$H$110,Z50="Papiertapete bedr. ",'GWP Baustoffe'!$H$111,Z50="Glasvlies Tapete",'GWP Baustoffe'!$H$112,Z50="Glasvlies_bedr.",'GWP Baustoffe'!$H$113,Z50="Tanztepp. 2mm",'GWP Baustoffe'!$H$70,Z50="Tanztepp. 1,7mm",'GWP Baustoffe'!$H$70/2*1.7,Z50="Tanztepp. 1,2mm",'GWP Baustoffe'!$H$70/2*1.2,Z50="Malervlies",'GWP Baustoffe'!$H$75*0.6,Z50="Bodent. 450g BW",'GWP Baustoffe'!$G$32*0.45,Z50="Tüll 50g BW",'GWP Baustoffe'!$G$32*0.05,Z50="Tüll 50g KF",'GWP Baustoffe'!$G$33*0.05,Z50="Tüll 100g BW",'GWP Baustoffe'!$G$32*0.1,Z50="Tüll 100g KF",'GWP Baustoffe'!$G$33*0.1,Z50="Schl. Ne. 75g BW",'GWP Baustoffe'!$G$32*0.075,Z50="Schl. Ne. 75g KF",'GWP Baustoffe'!$G$33*0.075,Z50="Nessel 300g BW",'GWP Baustoffe'!$G$32*0.3,Z50="Nessel 300g KF",'GWP Baustoffe'!$G$33*0.3,Z50="Shirting 220g BW",'GWP Baustoffe'!$G$32*0.22,Z50="Hori- Ne. 400g BW",'GWP Baustoffe'!$G$32*0.4,Z50="Mollton 300g BW",'GWP Baustoffe'!$G$32*0.3,Z50="Dekomoll. 165g BW",'GWP Baustoffe'!$G$32*0.165,Z50="Velour 350g BW",'GWP Baustoffe'!$G$32*0.35,Z50="Velour 450g BW",'GWP Baustoffe'!$G$32*0.45,Z50="Velour 600g BW",'GWP Baustoffe'!$G$32*0.6,Z50="Glasklarfolie 0,3mm",'GWP Baustoffe'!$H$70*0.15,Z50="Proj.Folie 0,35mm",'GWP Baustoffe'!$H$70*0.175,Z50="Tyvek 2506B",'GWP Baustoffe'!$H$67,Z50="Mollton 200g BW",'GWP Baustoffe'!$G$32*0.2,Z50="Wooleserge 150 B1",'GWP Baustoffe'!$H$120*1,Z50="Forbo Eternal PVC",'GWP Baustoffe'!$H$73,Z50="Kunstrasen 2400g/m²",'GWP Baustoffe'!$H$81,Z50="Teppich 750g/m²",'GWP Baustoffe'!$H$71*0.53,Z50="Teppich 300g/m²",'GWP Baustoffe'!$H$71*0.214)</f>
        <v>0</v>
      </c>
      <c r="AE50" s="131">
        <f t="shared" si="0"/>
        <v>0</v>
      </c>
      <c r="AF50" s="112"/>
      <c r="AG50" s="106" t="s">
        <v>24</v>
      </c>
      <c r="AH50" s="106"/>
      <c r="AI50" s="132">
        <f>_xlfn.IFS(AG50="-",0,AG50="Fassadenfarbe [l]",'GWP Baustoffe'!$H$36,AG50="Disp. Innen [l]",'GWP Baustoffe'!$H$37,AG50="Lacke, H²O [l]",'GWP Baustoffe'!$H$41,AG50="Lacke, löse. [l]",'GWP Baustoffe'!$H$38,AG50="Metalllack, löse. [l]",'GWP Baustoffe'!$H$43,AG50="Parkettlack H²O [l]",'GWP Baustoffe'!$H$43,AG50="Henso Brands. [kg]",'GWP Baustoffe'!$H$39,AG50="Kleber [kg]",'GWP Baustoffe'!$H$40,AG50="PE Schaum [kg]",'GWP Baustoffe'!$G$54,AG50="Gewebefüller [kg]",'GWP Baustoffe'!$H$56,AG50="Silicon [kg]",'GWP Baustoffe'!$H$45,AG50="Kalkfarbe [kg]",'GWP Baustoffe'!$H$44,AG50="GFK",'GWP Baustoffe'!$H$55,AG50="Gipsputz [kg]",'GWP Baustoffe'!$H$57,AG50="Acylfarbe [l]",'GWP Baustoffe'!$H$58,AG50="GFK [kg]",'GWP Baustoffe'!$H$53)</f>
        <v>0</v>
      </c>
      <c r="AJ50" s="133">
        <f t="shared" si="6"/>
        <v>0</v>
      </c>
      <c r="AK50" s="112"/>
      <c r="AL50" s="107" t="s">
        <v>24</v>
      </c>
      <c r="AM50" s="114"/>
      <c r="AN50" s="164">
        <v>0</v>
      </c>
      <c r="AO50" s="176">
        <f>_xlfn.IFS(AL50="-",0,AL50="Papphülsen [kg]",'GWP Baustoffe'!$F$64,AL50="Acrylwanne [kg]",'GWP Baustoffe'!$F$89,AL50="Stahlwanne [m²]",'GWP Baustoffe'!$F$90,AL50="Künst. Zweig, 70cm mit Blatt [Stk]",'GWP Baustoffe'!$F$143,AL50="Styropor 5x50x100cm [Stk]",'GWP Baustoffe'!$F$144,AL50="Styropor 20x50x100cm [Stk]",'GWP Baustoffe'!$F$145,AL50="Styroppor 30x50x100cm [Stk]",'GWP Baustoffe'!$F$146,AL50="Styropdur 3x60x120cm [Stk]",'GWP Baustoffe'!$F$147,AL50="Styropdur 4x60x120cm [Stk]",'GWP Baustoffe'!$F$148,AL50="Styropdur 5x60x120cm [Stk]",'GWP Baustoffe'!$F$149,AL50="Styropdur 12x60x120cm [Stk]",'GWP Baustoffe'!$F$150,AL50="Rohriso. PE  12/15mm x 9mm [m]",'GWP Baustoffe'!$F$151,AL50="Rohriso. PE 18mm x 20mm [m]",'GWP Baustoffe'!$F$152,AL50="Rohriso. PE  22mm x 20mm [m]",'GWP Baustoffe'!$F$153,AL50="Rohriso. PE  28mm x 20mm [m]",'GWP Baustoffe'!$F$154,AL50="Rohriso. PE  60mm x 20mm [m]",'GWP Baustoffe'!$F$155,AL50="Rohriso. PE  114mm x 20mm [m]",'GWP Baustoffe'!$F$156,AL50="Europalette [Stk]",'GWP Baustoffe'!$F$157,AL50="Pulverbeschichten [m²]",'GWP Baustoffe'!$F$172,AL50="Schrauben/Kleint. Satz [Stk]",'GWP Baustoffe'!$F$169,AL50="PVC Rohr [kg]",'GWP Baustoffe'!$F$63,AL50="Stroh/Heu [kg]",'GWP Baustoffe'!$F$60,AL50="fertige Innentür [Stk]",'GWP Baustoffe'!$F$158,AL50="Blähton [kg]",'GWP Baustoffe'!$F$176,AL50="Blähglas [kg]",'GWP Baustoffe'!$F$175,AL50="Perlit 0-3 [kg]",'GWP Baustoffe'!$F$177,AL50="Perlit 0-1 [kg]",'GWP Baustoffe'!$F$178,AL50="Kies 2/32 [kg]",'GWP Baustoffe'!$F$179,AL50="Bimskies [kg]",'GWP Baustoffe'!$F$180,AL50="Korkschrot [kg]",'GWP Baustoffe'!$F$181,AL50="Kalksteinsand tr. [kg]",'GWP Baustoffe'!$F$182,AL50="Sand 0/2 tr. [kg]",'GWP Baustoffe'!$F$183,AL50="Sand 0/2 feucht [kg]",'GWP Baustoffe'!$F$184,AL50="Lehm [m³]",'GWP Baustoffe'!$F$185,AL50="Torf [m³]",'GWP Baustoffe'!$F$186,AL50="Riggips 10mm [m²]",'GWP Baustoffe'!$F$188,AL50="Riggips 12,5mm [m²]",'GWP Baustoffe'!$F$189,AL50="Riggips 15mm [m²]",'GWP Baustoffe'!$F$190,AL50="Riggips 18mm [m²]",'GWP Baustoffe'!$F$191,AL50="Glasbaustein [m³]",'GWP Baustoffe'!$F$193,AL50="Promatec 15mm [m²]",'GWP Baustoffe'!$F$194,AL50="Steinwolle [m³]",'GWP Baustoffe'!$F$195)</f>
        <v>0</v>
      </c>
      <c r="AP50" s="161">
        <f>_xlfn.IFS(AL50="-",0,AL50="Papphülsen [kg]",'GWP Baustoffe'!$H$64,AL50="Acrylwanne [kg]",'GWP Baustoffe'!$H$89,AL50="Stahlwanne [m²]",'GWP Baustoffe'!$H$90,AL50="Künst. Zweig, 70cm mit Blatt [Stk]",'GWP Baustoffe'!$H$143,AL50="Styropor 5x50x100cm [Stk]",'GWP Baustoffe'!$H$144,AL50="Styropor 20x50x100cm [Stk]",'GWP Baustoffe'!$H$145,AL50="Styroppor 30x50x100cm [Stk]",'GWP Baustoffe'!$H$146,AL50="Styropdur 3x60x120cm [Stk]",'GWP Baustoffe'!$H$147,AL50="Styropdur 4x60x120cm [Stk]",'GWP Baustoffe'!$H$148,AL50="Styropdur 5x60x120cm [Stk]",'GWP Baustoffe'!$H$149,AL50="Styropdur 12x60x120cm [Stk]",'GWP Baustoffe'!$H$150,AL50="Rohriso. PE  12/15mm x 9mm [m]",'GWP Baustoffe'!$H$151,AL50="Rohriso. PE 18mm x 20mm [m]",'GWP Baustoffe'!$H$152,AL50="Rohriso. PE  22mm x 20mm [m]",'GWP Baustoffe'!$H$153,AL50="Rohriso. PE  28mm x 20mm [m]",'GWP Baustoffe'!$H$154,AL50="Rohriso. PE  60mm x 20mm [m]",'GWP Baustoffe'!$H$155,AL50="Rohriso. PE  114mm x 20mm [m]",'GWP Baustoffe'!$H$156,AL50="Europalette [Stk]",'GWP Baustoffe'!$H$157,AL50="Pulverbeschichten [m²]",'GWP Baustoffe'!$H$172,AL50="Schrauben/Kleint. Satz [Stk]",'GWP Baustoffe'!$H$169,AL50="PVC Rohr [kg]",'GWP Baustoffe'!$H$63,AL50="Stroh/Heu [kg]",'GWP Baustoffe'!$H$60,AL50="fertige Innentür [Stk]",'GWP Baustoffe'!$H$158,AL50="Blähton [kg]",'GWP Baustoffe'!$H$176,AL50="Blähglas [kg]",'GWP Baustoffe'!$H$175,AL50="Perlit 0-3 [kg]",'GWP Baustoffe'!$H$177,AL50="Perlit 0-1 [kg]",'GWP Baustoffe'!$H$178,AL50="Kies 2/32 [kg]",'GWP Baustoffe'!$H$179,AL50="Bimskies [kg]",'GWP Baustoffe'!$H$180,AL50="Korkschrot [kg]",'GWP Baustoffe'!$H$181,AL50="Kalksteinsand tr. [kg]",'GWP Baustoffe'!$H$182,AL50="Sand 0/2 tr. [kg]",'GWP Baustoffe'!$H$183,AL50="Sand 0/2 feucht [kg]",'GWP Baustoffe'!$H$184,AL50="Lehm [m³]",'GWP Baustoffe'!$H$185,AL50="Torf [m³]",'GWP Baustoffe'!$H$186,AL50="Riggips 10mm [m²]",'GWP Baustoffe'!$H$188,AL50="Riggips 12,5mm [m²]",'GWP Baustoffe'!$H$189,AL50="Riggips 15mm [m²]",'GWP Baustoffe'!$H$190,AL50="Riggips 18mm [m²]",'GWP Baustoffe'!$H$191,AL50="Glasbaustein [m³]",'GWP Baustoffe'!$H$193,AL50="Promatec 15mm [m²]",'GWP Baustoffe'!$H$194,AL50="Steinwolle [m³]",'GWP Baustoffe'!$H$195)</f>
        <v>0</v>
      </c>
      <c r="AQ50" s="131">
        <f t="shared" si="2"/>
        <v>0</v>
      </c>
      <c r="AR50" s="105"/>
      <c r="AS50" s="105"/>
      <c r="AT50" s="105"/>
      <c r="AU50" s="105"/>
      <c r="AV50" s="105"/>
      <c r="AW50" s="105"/>
    </row>
    <row r="51" spans="1:49" s="49" customFormat="1" ht="21" customHeight="1" x14ac:dyDescent="0.3">
      <c r="A51" s="112"/>
      <c r="B51" s="106" t="s">
        <v>24</v>
      </c>
      <c r="C51" s="114"/>
      <c r="D51" s="164">
        <v>90</v>
      </c>
      <c r="E51" s="161">
        <f>_xlfn.IFS(B51="-",0,B51="Profil",'GWP Baustoffe'!$F$7,B51="Blech",'GWP Baustoffe'!$F$8,B51="Edel Blech",'GWP Baustoffe'!$F$47,B51="verz. Blech",'GWP Baustoffe'!F$49)</f>
        <v>0</v>
      </c>
      <c r="F51" s="129">
        <f>_xlfn.IFS(B51="-",0,B51="Profil",'GWP Baustoffe'!$H$7,B51="Blech",'GWP Baustoffe'!$H$8,B51="Edel Blech",'GWP Baustoffe'!$H$47,B51="verz. Blech",'GWP Baustoffe'!$H$49)</f>
        <v>0</v>
      </c>
      <c r="G51" s="131">
        <f t="shared" si="3"/>
        <v>0</v>
      </c>
      <c r="H51" s="112"/>
      <c r="I51" s="106" t="s">
        <v>24</v>
      </c>
      <c r="J51" s="158"/>
      <c r="K51" s="164">
        <v>90</v>
      </c>
      <c r="L51" s="161">
        <f>_xlfn.IFS(I51="-",0,I51="Al Profil",'GWP Baustoffe'!$F$9,I51="Al Blech",'GWP Baustoffe'!$F$10,I51="Cu Blech",0)</f>
        <v>0</v>
      </c>
      <c r="M51" s="129">
        <f>_xlfn.IFS(I51="-",0,I51="Al Profil",'GWP Baustoffe'!$H$9,I51="Al Blech",'GWP Baustoffe'!$H$10,I51="Cu Blech",'GWP Baustoffe'!$H$48)</f>
        <v>0</v>
      </c>
      <c r="N51" s="131">
        <f t="shared" si="4"/>
        <v>0</v>
      </c>
      <c r="O51" s="112"/>
      <c r="P51" s="106" t="s">
        <v>24</v>
      </c>
      <c r="Q51" s="107"/>
      <c r="R51" s="106"/>
      <c r="S51" s="107"/>
      <c r="T51" s="114"/>
      <c r="U51" s="164">
        <v>10</v>
      </c>
      <c r="V51" s="162">
        <f>_xlfn.IFS(P51="-",0,P51="Latten",'GWP Baustoffe'!$F$13,P51="Latten zert.",'GWP Baustoffe'!$F$13,P51="KVH",'GWP Baustoffe'!$F$14,P51="Hobelware",'GWP Baustoffe'!$F$15,P51="Hobelware zert.",'GWP Baustoffe'!$F$15,P51="Sperrholz",'GWP Baustoffe'!$F$16,P51="Sperrholz zert.",'GWP Baustoffe'!$F$16,P51="Fi 3-Schicht",'GWP Baustoffe'!$F$17,P51="Fi 3-Schicht zert.",'GWP Baustoffe'!$F$17,P51="Gabun Tipla",'GWP Baustoffe'!$F$18,P51="MDF",'GWP Baustoffe'!$F$19,P51="MDF be.",'GWP Baustoffe'!$F$20,P51="HDF",'GWP Baustoffe'!$F$21,P51="Spanplatte",'GWP Baustoffe'!$F$22,P51="Spanplatte, be.",'GWP Baustoffe'!$F$23,P51="Laubschnittholz",'GWP Baustoffe'!$F$24,P51="OSB",'GWP Baustoffe'!$F$25,P51="Steico LVL",'GWP Baustoffe'!$F$26,P51="Gabun Sperr.",'GWP Baustoffe'!$F$27,P51="Birke Multi",'GWP Baustoffe'!$F$28,P51="Birke Multi zert.",'GWP Baustoffe'!$F$28,P51="HPL 0,8mm",'GWP Baustoffe'!$F$29*1250,P51="Polystyrol (XPS)",'GWP Baustoffe'!$F$87)</f>
        <v>0</v>
      </c>
      <c r="W51" s="129">
        <f>_xlfn.IFS(P51="-",0,P51="Latten",'GWP Baustoffe'!$H$13,P51="Latten zert.",'GWP Baustoffe'!$I$13,P51="KVH",'GWP Baustoffe'!$H$14,P51="Hobelware",'GWP Baustoffe'!$H$15,P51="Hobelware zert.",'GWP Baustoffe'!$I$15,P51="Sperrholz",'GWP Baustoffe'!$H$16,P51="Sperrholz zert.",'GWP Baustoffe'!$I$16,P51="Fi 3-Schicht",'GWP Baustoffe'!$H$17,P51="Fi 3-Schicht zert.",'GWP Baustoffe'!$I$17,P51="Gabun Tipla",'GWP Baustoffe'!$H$18,P51="MDF",'GWP Baustoffe'!$H$19,P51="MDF be.",'GWP Baustoffe'!$H$20,P51="HDF",'GWP Baustoffe'!$H$21,P51="Spanplatte",'GWP Baustoffe'!$H$22,P51="Spanplatte, be.",'GWP Baustoffe'!$H$23,P51="Laubschnittholz",'GWP Baustoffe'!$H$24,P51="OSB",'GWP Baustoffe'!$H$25,P51="Steico LVL",'GWP Baustoffe'!$H$26,P51="Gabun Sperr.",'GWP Baustoffe'!$H$27,P51="Birke Multi",'GWP Baustoffe'!$H$28,P51="Birke Multi zert.",'GWP Baustoffe'!$I$28,P51="HPL 0,8mm",'GWP Baustoffe'!$H$29*1250,P51="Polystyrol (XPS)",'GWP Baustoffe'!$H$87)</f>
        <v>0</v>
      </c>
      <c r="X51" s="131">
        <f t="shared" si="5"/>
        <v>0</v>
      </c>
      <c r="Y51" s="113"/>
      <c r="Z51" s="107" t="s">
        <v>24</v>
      </c>
      <c r="AA51" s="114"/>
      <c r="AB51" s="164">
        <v>0</v>
      </c>
      <c r="AC51" s="189">
        <f>_xlfn.IFS(Z51="-",0,Z51="Schaumstoff_5cm",'GWP Baustoffe'!$F$34*1.5,Z51="PE_Noppenfolie",'GWP Baustoffe'!$F$80,Z51="PE_Folie 100my",'GWP Baustoffe'!$F$78,Z51="PE_Folie 1mm",'GWP Baustoffe'!$F$79,Z51="Linoleum allg",'GWP Baustoffe'!$F$68,Z51="Linoleum Forbo",'GWP Baustoffe'!$F$69,Z51="PVC 2mm",'GWP Baustoffe'!$F$70,Z51="Teppich 1400g/m²",'GWP Baustoffe'!$F$71,Z51="Laminat",'GWP Baustoffe'!$F$72,Z51="Natursteinfliesen",'GWP Baustoffe'!$F$73,Z51="keramische Fliesen",'GWP Baustoffe'!$F$74,Z51="Filz 3mm (400g)",'GWP Baustoffe'!$F$75,Z51="Filz Fulda Rex 800g",'GWP Baustoffe'!$F$76,Z51="Hanfvlies 3mm",'GWP Baustoffe'!$F$82,Z51="Texil Sonnenschutz",'GWP Baustoffe'!$F$77,Z51="Kraftpapier 120g",'GWP Baustoffe'!$F$110,Z51="Papiertapete bedr. ",'GWP Baustoffe'!$F$111,Z51="Glasvlies Tapete",'GWP Baustoffe'!$F$112,Z51="Glasvlies_bedr.",'GWP Baustoffe'!$F$113,Z51="Tanztepp. 2mm",'GWP Baustoffe'!$F$70,Z51="Tanztepp. 1,7mm",'GWP Baustoffe'!$F$70/2*1.7,Z51="Tanztepp. 1,2mm",'GWP Baustoffe'!$F$70/2*1.2,Z51="Malervlies",'GWP Baustoffe'!$F$75*0.6,Z51="Bodent. 450g BW",'GWP Baustoffe'!$F$32*0.5,Z51="Tüll 50g BW",'GWP Baustoffe'!$F$32*0.05,Z51="Tüll 50g KF",'GWP Baustoffe'!$F$33*0.05,Z51="Tüll 100g BW",'GWP Baustoffe'!$F$32*0.1,Z51="Tüll 100g KF",'GWP Baustoffe'!$F$33*0.1,Z51="Schl. Ne. 75g BW",'GWP Baustoffe'!$F$32*0.075,Z51="Schl. Ne. 75g KF",'GWP Baustoffe'!$F$33*0.075,Z51="Nessel 300g BW",'GWP Baustoffe'!$F$32*0.3,Z51="Nessel 300g KF",'GWP Baustoffe'!$F$33*0.3,Z51="Shirting 220g BW",'GWP Baustoffe'!$F$32*0.22,Z51="Hori- Ne. 400g BW",'GWP Baustoffe'!$F$32*0.4,Z51="Mollton 300g BW",'GWP Baustoffe'!$F$32*0.3,Z51="Dekomoll. 165g BW",'GWP Baustoffe'!$F$32*0.165,Z51="Velour 350g BW",'GWP Baustoffe'!$F$32*0.35,Z51="Velour 450g BW",'GWP Baustoffe'!$F$32*0.45,Z51="Velour 600g BW",'GWP Baustoffe'!$F$32*0.6,Z51="Glasklarfolie 0,3mm",'GWP Baustoffe'!$F$70*0.15,Z51="Proj.Folie 0,35mm",'GWP Baustoffe'!$F$70*0.175,Z51="Tyvek 2506B",'GWP Baustoffe'!$F$67,Z51="Mollton 200g BW",'GWP Baustoffe'!$F76*0.2,Z51="Wooleserge 150 B1",'GWP Baustoffe'!$F$120*1,Z51="Forbo Eternal PVC",'GWP Baustoffe'!$F$73,Z51="Kunstrasen 2400g/m²",'GWP Baustoffe'!$F$81,Z51="Teppich 750g/m²",'GWP Baustoffe'!$F$71*0.53,Z51="Teppich 300g/m²",'GWP Baustoffe'!$F$71*0.214)</f>
        <v>0</v>
      </c>
      <c r="AD51" s="161">
        <f>_xlfn.IFS(Z51="-",0,Z51="Schaumstoff_5cm",'GWP Baustoffe'!$H$34*1.5,Z51="PE_Noppenfolie",'GWP Baustoffe'!$H$80,Z51="PE_Folie 100my",'GWP Baustoffe'!$H$78,Z51="PE_Folie 1mm",'GWP Baustoffe'!$H$79,Z51="Linoleum allg",'GWP Baustoffe'!$H$68,Z51="Linoleum Forbo",'GWP Baustoffe'!$H$69,Z51="PVC 2mm",'GWP Baustoffe'!$H$70,Z51="Teppich 1400g/m²",'GWP Baustoffe'!$H$71,Z51="Laminat",'GWP Baustoffe'!$H$72,Z51="Natursteinfliesen",'GWP Baustoffe'!$H$73,Z51="keramische Fliesen",'GWP Baustoffe'!$H$74,Z51="Filz 3mm (400g)",'GWP Baustoffe'!$H$75,Z51="Filz Fulda Rex 800g",'GWP Baustoffe'!$H$76,Z51="Jute",'GWP Baustoffe'!$H$81,Z51="Hanfvlies 3mm",'GWP Baustoffe'!$H$82,Z51="Texil Sonnenschutz",'GWP Baustoffe'!$H$77,Z51="Kraftpapier 120g",'GWP Baustoffe'!$H$110,Z51="Papiertapete bedr. ",'GWP Baustoffe'!$H$111,Z51="Glasvlies Tapete",'GWP Baustoffe'!$H$112,Z51="Glasvlies_bedr.",'GWP Baustoffe'!$H$113,Z51="Tanztepp. 2mm",'GWP Baustoffe'!$H$70,Z51="Tanztepp. 1,7mm",'GWP Baustoffe'!$H$70/2*1.7,Z51="Tanztepp. 1,2mm",'GWP Baustoffe'!$H$70/2*1.2,Z51="Malervlies",'GWP Baustoffe'!$H$75*0.6,Z51="Bodent. 450g BW",'GWP Baustoffe'!$G$32*0.45,Z51="Tüll 50g BW",'GWP Baustoffe'!$G$32*0.05,Z51="Tüll 50g KF",'GWP Baustoffe'!$G$33*0.05,Z51="Tüll 100g BW",'GWP Baustoffe'!$G$32*0.1,Z51="Tüll 100g KF",'GWP Baustoffe'!$G$33*0.1,Z51="Schl. Ne. 75g BW",'GWP Baustoffe'!$G$32*0.075,Z51="Schl. Ne. 75g KF",'GWP Baustoffe'!$G$33*0.075,Z51="Nessel 300g BW",'GWP Baustoffe'!$G$32*0.3,Z51="Nessel 300g KF",'GWP Baustoffe'!$G$33*0.3,Z51="Shirting 220g BW",'GWP Baustoffe'!$G$32*0.22,Z51="Hori- Ne. 400g BW",'GWP Baustoffe'!$G$32*0.4,Z51="Mollton 300g BW",'GWP Baustoffe'!$G$32*0.3,Z51="Dekomoll. 165g BW",'GWP Baustoffe'!$G$32*0.165,Z51="Velour 350g BW",'GWP Baustoffe'!$G$32*0.35,Z51="Velour 450g BW",'GWP Baustoffe'!$G$32*0.45,Z51="Velour 600g BW",'GWP Baustoffe'!$G$32*0.6,Z51="Glasklarfolie 0,3mm",'GWP Baustoffe'!$H$70*0.15,Z51="Proj.Folie 0,35mm",'GWP Baustoffe'!$H$70*0.175,Z51="Tyvek 2506B",'GWP Baustoffe'!$H$67,Z51="Mollton 200g BW",'GWP Baustoffe'!$G$32*0.2,Z51="Wooleserge 150 B1",'GWP Baustoffe'!$H$120*1,Z51="Forbo Eternal PVC",'GWP Baustoffe'!$H$73,Z51="Kunstrasen 2400g/m²",'GWP Baustoffe'!$H$81,Z51="Teppich 750g/m²",'GWP Baustoffe'!$H$71*0.53,Z51="Teppich 300g/m²",'GWP Baustoffe'!$H$71*0.214)</f>
        <v>0</v>
      </c>
      <c r="AE51" s="131">
        <f t="shared" si="0"/>
        <v>0</v>
      </c>
      <c r="AF51" s="112"/>
      <c r="AG51" s="106" t="s">
        <v>24</v>
      </c>
      <c r="AH51" s="106"/>
      <c r="AI51" s="132">
        <f>_xlfn.IFS(AG51="-",0,AG51="Fassadenfarbe [l]",'GWP Baustoffe'!$H$36,AG51="Disp. Innen [l]",'GWP Baustoffe'!$H$37,AG51="Lacke, H²O [l]",'GWP Baustoffe'!$H$41,AG51="Lacke, löse. [l]",'GWP Baustoffe'!$H$38,AG51="Metalllack, löse. [l]",'GWP Baustoffe'!$H$43,AG51="Parkettlack H²O [l]",'GWP Baustoffe'!$H$43,AG51="Henso Brands. [kg]",'GWP Baustoffe'!$H$39,AG51="Kleber [kg]",'GWP Baustoffe'!$H$40,AG51="PE Schaum [kg]",'GWP Baustoffe'!$G$54,AG51="Gewebefüller [kg]",'GWP Baustoffe'!$H$56,AG51="Silicon [kg]",'GWP Baustoffe'!$H$45,AG51="Kalkfarbe [kg]",'GWP Baustoffe'!$H$44,AG51="GFK",'GWP Baustoffe'!$H$55,AG51="Gipsputz [kg]",'GWP Baustoffe'!$H$57,AG51="Acylfarbe [l]",'GWP Baustoffe'!$H$58,AG51="GFK [kg]",'GWP Baustoffe'!$H$53)</f>
        <v>0</v>
      </c>
      <c r="AJ51" s="133">
        <f t="shared" si="6"/>
        <v>0</v>
      </c>
      <c r="AK51" s="112"/>
      <c r="AL51" s="107" t="s">
        <v>24</v>
      </c>
      <c r="AM51" s="114"/>
      <c r="AN51" s="164">
        <v>0</v>
      </c>
      <c r="AO51" s="176">
        <f>_xlfn.IFS(AL51="-",0,AL51="Papphülsen [kg]",'GWP Baustoffe'!$F$64,AL51="Acrylwanne [kg]",'GWP Baustoffe'!$F$89,AL51="Stahlwanne [m²]",'GWP Baustoffe'!$F$90,AL51="Künst. Zweig, 70cm mit Blatt [Stk]",'GWP Baustoffe'!$F$143,AL51="Styropor 5x50x100cm [Stk]",'GWP Baustoffe'!$F$144,AL51="Styropor 20x50x100cm [Stk]",'GWP Baustoffe'!$F$145,AL51="Styroppor 30x50x100cm [Stk]",'GWP Baustoffe'!$F$146,AL51="Styropdur 3x60x120cm [Stk]",'GWP Baustoffe'!$F$147,AL51="Styropdur 4x60x120cm [Stk]",'GWP Baustoffe'!$F$148,AL51="Styropdur 5x60x120cm [Stk]",'GWP Baustoffe'!$F$149,AL51="Styropdur 12x60x120cm [Stk]",'GWP Baustoffe'!$F$150,AL51="Rohriso. PE  12/15mm x 9mm [m]",'GWP Baustoffe'!$F$151,AL51="Rohriso. PE 18mm x 20mm [m]",'GWP Baustoffe'!$F$152,AL51="Rohriso. PE  22mm x 20mm [m]",'GWP Baustoffe'!$F$153,AL51="Rohriso. PE  28mm x 20mm [m]",'GWP Baustoffe'!$F$154,AL51="Rohriso. PE  60mm x 20mm [m]",'GWP Baustoffe'!$F$155,AL51="Rohriso. PE  114mm x 20mm [m]",'GWP Baustoffe'!$F$156,AL51="Europalette [Stk]",'GWP Baustoffe'!$F$157,AL51="Pulverbeschichten [m²]",'GWP Baustoffe'!$F$172,AL51="Schrauben/Kleint. Satz [Stk]",'GWP Baustoffe'!$F$169,AL51="PVC Rohr [kg]",'GWP Baustoffe'!$F$63,AL51="Stroh/Heu [kg]",'GWP Baustoffe'!$F$60,AL51="fertige Innentür [Stk]",'GWP Baustoffe'!$F$158,AL51="Blähton [kg]",'GWP Baustoffe'!$F$176,AL51="Blähglas [kg]",'GWP Baustoffe'!$F$175,AL51="Perlit 0-3 [kg]",'GWP Baustoffe'!$F$177,AL51="Perlit 0-1 [kg]",'GWP Baustoffe'!$F$178,AL51="Kies 2/32 [kg]",'GWP Baustoffe'!$F$179,AL51="Bimskies [kg]",'GWP Baustoffe'!$F$180,AL51="Korkschrot [kg]",'GWP Baustoffe'!$F$181,AL51="Kalksteinsand tr. [kg]",'GWP Baustoffe'!$F$182,AL51="Sand 0/2 tr. [kg]",'GWP Baustoffe'!$F$183,AL51="Sand 0/2 feucht [kg]",'GWP Baustoffe'!$F$184,AL51="Lehm [m³]",'GWP Baustoffe'!$F$185,AL51="Torf [m³]",'GWP Baustoffe'!$F$186,AL51="Riggips 10mm [m²]",'GWP Baustoffe'!$F$188,AL51="Riggips 12,5mm [m²]",'GWP Baustoffe'!$F$189,AL51="Riggips 15mm [m²]",'GWP Baustoffe'!$F$190,AL51="Riggips 18mm [m²]",'GWP Baustoffe'!$F$191,AL51="Glasbaustein [m³]",'GWP Baustoffe'!$F$193,AL51="Promatec 15mm [m²]",'GWP Baustoffe'!$F$194,AL51="Steinwolle [m³]",'GWP Baustoffe'!$F$195)</f>
        <v>0</v>
      </c>
      <c r="AP51" s="161">
        <f>_xlfn.IFS(AL51="-",0,AL51="Papphülsen [kg]",'GWP Baustoffe'!$H$64,AL51="Acrylwanne [kg]",'GWP Baustoffe'!$H$89,AL51="Stahlwanne [m²]",'GWP Baustoffe'!$H$90,AL51="Künst. Zweig, 70cm mit Blatt [Stk]",'GWP Baustoffe'!$H$143,AL51="Styropor 5x50x100cm [Stk]",'GWP Baustoffe'!$H$144,AL51="Styropor 20x50x100cm [Stk]",'GWP Baustoffe'!$H$145,AL51="Styroppor 30x50x100cm [Stk]",'GWP Baustoffe'!$H$146,AL51="Styropdur 3x60x120cm [Stk]",'GWP Baustoffe'!$H$147,AL51="Styropdur 4x60x120cm [Stk]",'GWP Baustoffe'!$H$148,AL51="Styropdur 5x60x120cm [Stk]",'GWP Baustoffe'!$H$149,AL51="Styropdur 12x60x120cm [Stk]",'GWP Baustoffe'!$H$150,AL51="Rohriso. PE  12/15mm x 9mm [m]",'GWP Baustoffe'!$H$151,AL51="Rohriso. PE 18mm x 20mm [m]",'GWP Baustoffe'!$H$152,AL51="Rohriso. PE  22mm x 20mm [m]",'GWP Baustoffe'!$H$153,AL51="Rohriso. PE  28mm x 20mm [m]",'GWP Baustoffe'!$H$154,AL51="Rohriso. PE  60mm x 20mm [m]",'GWP Baustoffe'!$H$155,AL51="Rohriso. PE  114mm x 20mm [m]",'GWP Baustoffe'!$H$156,AL51="Europalette [Stk]",'GWP Baustoffe'!$H$157,AL51="Pulverbeschichten [m²]",'GWP Baustoffe'!$H$172,AL51="Schrauben/Kleint. Satz [Stk]",'GWP Baustoffe'!$H$169,AL51="PVC Rohr [kg]",'GWP Baustoffe'!$H$63,AL51="Stroh/Heu [kg]",'GWP Baustoffe'!$H$60,AL51="fertige Innentür [Stk]",'GWP Baustoffe'!$H$158,AL51="Blähton [kg]",'GWP Baustoffe'!$H$176,AL51="Blähglas [kg]",'GWP Baustoffe'!$H$175,AL51="Perlit 0-3 [kg]",'GWP Baustoffe'!$H$177,AL51="Perlit 0-1 [kg]",'GWP Baustoffe'!$H$178,AL51="Kies 2/32 [kg]",'GWP Baustoffe'!$H$179,AL51="Bimskies [kg]",'GWP Baustoffe'!$H$180,AL51="Korkschrot [kg]",'GWP Baustoffe'!$H$181,AL51="Kalksteinsand tr. [kg]",'GWP Baustoffe'!$H$182,AL51="Sand 0/2 tr. [kg]",'GWP Baustoffe'!$H$183,AL51="Sand 0/2 feucht [kg]",'GWP Baustoffe'!$H$184,AL51="Lehm [m³]",'GWP Baustoffe'!$H$185,AL51="Torf [m³]",'GWP Baustoffe'!$H$186,AL51="Riggips 10mm [m²]",'GWP Baustoffe'!$H$188,AL51="Riggips 12,5mm [m²]",'GWP Baustoffe'!$H$189,AL51="Riggips 15mm [m²]",'GWP Baustoffe'!$H$190,AL51="Riggips 18mm [m²]",'GWP Baustoffe'!$H$191,AL51="Glasbaustein [m³]",'GWP Baustoffe'!$H$193,AL51="Promatec 15mm [m²]",'GWP Baustoffe'!$H$194,AL51="Steinwolle [m³]",'GWP Baustoffe'!$H$195)</f>
        <v>0</v>
      </c>
      <c r="AQ51" s="131">
        <f t="shared" si="2"/>
        <v>0</v>
      </c>
      <c r="AR51" s="105"/>
      <c r="AS51" s="105"/>
      <c r="AT51" s="105"/>
      <c r="AU51" s="105"/>
      <c r="AV51" s="105"/>
      <c r="AW51" s="105"/>
    </row>
    <row r="52" spans="1:49" s="49" customFormat="1" ht="21" customHeight="1" x14ac:dyDescent="0.3">
      <c r="A52" s="112"/>
      <c r="B52" s="106" t="s">
        <v>24</v>
      </c>
      <c r="C52" s="114"/>
      <c r="D52" s="164">
        <v>90</v>
      </c>
      <c r="E52" s="161">
        <f>_xlfn.IFS(B52="-",0,B52="Profil",'GWP Baustoffe'!$F$7,B52="Blech",'GWP Baustoffe'!$F$8,B52="Edel Blech",'GWP Baustoffe'!$F$47,B52="verz. Blech",'GWP Baustoffe'!F$49)</f>
        <v>0</v>
      </c>
      <c r="F52" s="129">
        <f>_xlfn.IFS(B52="-",0,B52="Profil",'GWP Baustoffe'!$H$7,B52="Blech",'GWP Baustoffe'!$H$8,B52="Edel Blech",'GWP Baustoffe'!$H$47,B52="verz. Blech",'GWP Baustoffe'!$H$49)</f>
        <v>0</v>
      </c>
      <c r="G52" s="131">
        <f t="shared" si="3"/>
        <v>0</v>
      </c>
      <c r="H52" s="112"/>
      <c r="I52" s="106" t="s">
        <v>24</v>
      </c>
      <c r="J52" s="158"/>
      <c r="K52" s="164">
        <v>90</v>
      </c>
      <c r="L52" s="161">
        <f>_xlfn.IFS(I52="-",0,I52="Al Profil",'GWP Baustoffe'!$F$9,I52="Al Blech",'GWP Baustoffe'!$F$10,I52="Cu Blech",0)</f>
        <v>0</v>
      </c>
      <c r="M52" s="129">
        <f>_xlfn.IFS(I52="-",0,I52="Al Profil",'GWP Baustoffe'!$H$9,I52="Al Blech",'GWP Baustoffe'!$H$10,I52="Cu Blech",'GWP Baustoffe'!$H$48)</f>
        <v>0</v>
      </c>
      <c r="N52" s="131">
        <f t="shared" si="4"/>
        <v>0</v>
      </c>
      <c r="O52" s="112"/>
      <c r="P52" s="106" t="s">
        <v>24</v>
      </c>
      <c r="Q52" s="107"/>
      <c r="R52" s="106"/>
      <c r="S52" s="107"/>
      <c r="T52" s="114"/>
      <c r="U52" s="164">
        <v>10</v>
      </c>
      <c r="V52" s="162">
        <f>_xlfn.IFS(P52="-",0,P52="Latten",'GWP Baustoffe'!$F$13,P52="Latten zert.",'GWP Baustoffe'!$F$13,P52="KVH",'GWP Baustoffe'!$F$14,P52="Hobelware",'GWP Baustoffe'!$F$15,P52="Hobelware zert.",'GWP Baustoffe'!$F$15,P52="Sperrholz",'GWP Baustoffe'!$F$16,P52="Sperrholz zert.",'GWP Baustoffe'!$F$16,P52="Fi 3-Schicht",'GWP Baustoffe'!$F$17,P52="Fi 3-Schicht zert.",'GWP Baustoffe'!$F$17,P52="Gabun Tipla",'GWP Baustoffe'!$F$18,P52="MDF",'GWP Baustoffe'!$F$19,P52="MDF be.",'GWP Baustoffe'!$F$20,P52="HDF",'GWP Baustoffe'!$F$21,P52="Spanplatte",'GWP Baustoffe'!$F$22,P52="Spanplatte, be.",'GWP Baustoffe'!$F$23,P52="Laubschnittholz",'GWP Baustoffe'!$F$24,P52="OSB",'GWP Baustoffe'!$F$25,P52="Steico LVL",'GWP Baustoffe'!$F$26,P52="Gabun Sperr.",'GWP Baustoffe'!$F$27,P52="Birke Multi",'GWP Baustoffe'!$F$28,P52="Birke Multi zert.",'GWP Baustoffe'!$F$28,P52="HPL 0,8mm",'GWP Baustoffe'!$F$29*1250,P52="Polystyrol (XPS)",'GWP Baustoffe'!$F$87)</f>
        <v>0</v>
      </c>
      <c r="W52" s="129">
        <f>_xlfn.IFS(P52="-",0,P52="Latten",'GWP Baustoffe'!$H$13,P52="Latten zert.",'GWP Baustoffe'!$I$13,P52="KVH",'GWP Baustoffe'!$H$14,P52="Hobelware",'GWP Baustoffe'!$H$15,P52="Hobelware zert.",'GWP Baustoffe'!$I$15,P52="Sperrholz",'GWP Baustoffe'!$H$16,P52="Sperrholz zert.",'GWP Baustoffe'!$I$16,P52="Fi 3-Schicht",'GWP Baustoffe'!$H$17,P52="Fi 3-Schicht zert.",'GWP Baustoffe'!$I$17,P52="Gabun Tipla",'GWP Baustoffe'!$H$18,P52="MDF",'GWP Baustoffe'!$H$19,P52="MDF be.",'GWP Baustoffe'!$H$20,P52="HDF",'GWP Baustoffe'!$H$21,P52="Spanplatte",'GWP Baustoffe'!$H$22,P52="Spanplatte, be.",'GWP Baustoffe'!$H$23,P52="Laubschnittholz",'GWP Baustoffe'!$H$24,P52="OSB",'GWP Baustoffe'!$H$25,P52="Steico LVL",'GWP Baustoffe'!$H$26,P52="Gabun Sperr.",'GWP Baustoffe'!$H$27,P52="Birke Multi",'GWP Baustoffe'!$H$28,P52="Birke Multi zert.",'GWP Baustoffe'!$I$28,P52="HPL 0,8mm",'GWP Baustoffe'!$H$29*1250,P52="Polystyrol (XPS)",'GWP Baustoffe'!$H$87)</f>
        <v>0</v>
      </c>
      <c r="X52" s="131">
        <f t="shared" si="5"/>
        <v>0</v>
      </c>
      <c r="Y52" s="113"/>
      <c r="Z52" s="107" t="s">
        <v>24</v>
      </c>
      <c r="AA52" s="114"/>
      <c r="AB52" s="164">
        <v>0</v>
      </c>
      <c r="AC52" s="189">
        <f>_xlfn.IFS(Z52="-",0,Z52="Schaumstoff_5cm",'GWP Baustoffe'!$F$34*1.5,Z52="PE_Noppenfolie",'GWP Baustoffe'!$F$80,Z52="PE_Folie 100my",'GWP Baustoffe'!$F$78,Z52="PE_Folie 1mm",'GWP Baustoffe'!$F$79,Z52="Linoleum allg",'GWP Baustoffe'!$F$68,Z52="Linoleum Forbo",'GWP Baustoffe'!$F$69,Z52="PVC 2mm",'GWP Baustoffe'!$F$70,Z52="Teppich 1400g/m²",'GWP Baustoffe'!$F$71,Z52="Laminat",'GWP Baustoffe'!$F$72,Z52="Natursteinfliesen",'GWP Baustoffe'!$F$73,Z52="keramische Fliesen",'GWP Baustoffe'!$F$74,Z52="Filz 3mm (400g)",'GWP Baustoffe'!$F$75,Z52="Filz Fulda Rex 800g",'GWP Baustoffe'!$F$76,Z52="Hanfvlies 3mm",'GWP Baustoffe'!$F$82,Z52="Texil Sonnenschutz",'GWP Baustoffe'!$F$77,Z52="Kraftpapier 120g",'GWP Baustoffe'!$F$110,Z52="Papiertapete bedr. ",'GWP Baustoffe'!$F$111,Z52="Glasvlies Tapete",'GWP Baustoffe'!$F$112,Z52="Glasvlies_bedr.",'GWP Baustoffe'!$F$113,Z52="Tanztepp. 2mm",'GWP Baustoffe'!$F$70,Z52="Tanztepp. 1,7mm",'GWP Baustoffe'!$F$70/2*1.7,Z52="Tanztepp. 1,2mm",'GWP Baustoffe'!$F$70/2*1.2,Z52="Malervlies",'GWP Baustoffe'!$F$75*0.6,Z52="Bodent. 450g BW",'GWP Baustoffe'!$F$32*0.5,Z52="Tüll 50g BW",'GWP Baustoffe'!$F$32*0.05,Z52="Tüll 50g KF",'GWP Baustoffe'!$F$33*0.05,Z52="Tüll 100g BW",'GWP Baustoffe'!$F$32*0.1,Z52="Tüll 100g KF",'GWP Baustoffe'!$F$33*0.1,Z52="Schl. Ne. 75g BW",'GWP Baustoffe'!$F$32*0.075,Z52="Schl. Ne. 75g KF",'GWP Baustoffe'!$F$33*0.075,Z52="Nessel 300g BW",'GWP Baustoffe'!$F$32*0.3,Z52="Nessel 300g KF",'GWP Baustoffe'!$F$33*0.3,Z52="Shirting 220g BW",'GWP Baustoffe'!$F$32*0.22,Z52="Hori- Ne. 400g BW",'GWP Baustoffe'!$F$32*0.4,Z52="Mollton 300g BW",'GWP Baustoffe'!$F$32*0.3,Z52="Dekomoll. 165g BW",'GWP Baustoffe'!$F$32*0.165,Z52="Velour 350g BW",'GWP Baustoffe'!$F$32*0.35,Z52="Velour 450g BW",'GWP Baustoffe'!$F$32*0.45,Z52="Velour 600g BW",'GWP Baustoffe'!$F$32*0.6,Z52="Glasklarfolie 0,3mm",'GWP Baustoffe'!$F$70*0.15,Z52="Proj.Folie 0,35mm",'GWP Baustoffe'!$F$70*0.175,Z52="Tyvek 2506B",'GWP Baustoffe'!$F$67,Z52="Mollton 200g BW",'GWP Baustoffe'!$F77*0.2,Z52="Wooleserge 150 B1",'GWP Baustoffe'!$F$120*1,Z52="Forbo Eternal PVC",'GWP Baustoffe'!$F$73,Z52="Kunstrasen 2400g/m²",'GWP Baustoffe'!$F$81,Z52="Teppich 750g/m²",'GWP Baustoffe'!$F$71*0.53,Z52="Teppich 300g/m²",'GWP Baustoffe'!$F$71*0.214)</f>
        <v>0</v>
      </c>
      <c r="AD52" s="161">
        <f>_xlfn.IFS(Z52="-",0,Z52="Schaumstoff_5cm",'GWP Baustoffe'!$H$34*1.5,Z52="PE_Noppenfolie",'GWP Baustoffe'!$H$80,Z52="PE_Folie 100my",'GWP Baustoffe'!$H$78,Z52="PE_Folie 1mm",'GWP Baustoffe'!$H$79,Z52="Linoleum allg",'GWP Baustoffe'!$H$68,Z52="Linoleum Forbo",'GWP Baustoffe'!$H$69,Z52="PVC 2mm",'GWP Baustoffe'!$H$70,Z52="Teppich 1400g/m²",'GWP Baustoffe'!$H$71,Z52="Laminat",'GWP Baustoffe'!$H$72,Z52="Natursteinfliesen",'GWP Baustoffe'!$H$73,Z52="keramische Fliesen",'GWP Baustoffe'!$H$74,Z52="Filz 3mm (400g)",'GWP Baustoffe'!$H$75,Z52="Filz Fulda Rex 800g",'GWP Baustoffe'!$H$76,Z52="Jute",'GWP Baustoffe'!$H$81,Z52="Hanfvlies 3mm",'GWP Baustoffe'!$H$82,Z52="Texil Sonnenschutz",'GWP Baustoffe'!$H$77,Z52="Kraftpapier 120g",'GWP Baustoffe'!$H$110,Z52="Papiertapete bedr. ",'GWP Baustoffe'!$H$111,Z52="Glasvlies Tapete",'GWP Baustoffe'!$H$112,Z52="Glasvlies_bedr.",'GWP Baustoffe'!$H$113,Z52="Tanztepp. 2mm",'GWP Baustoffe'!$H$70,Z52="Tanztepp. 1,7mm",'GWP Baustoffe'!$H$70/2*1.7,Z52="Tanztepp. 1,2mm",'GWP Baustoffe'!$H$70/2*1.2,Z52="Malervlies",'GWP Baustoffe'!$H$75*0.6,Z52="Bodent. 450g BW",'GWP Baustoffe'!$G$32*0.45,Z52="Tüll 50g BW",'GWP Baustoffe'!$G$32*0.05,Z52="Tüll 50g KF",'GWP Baustoffe'!$G$33*0.05,Z52="Tüll 100g BW",'GWP Baustoffe'!$G$32*0.1,Z52="Tüll 100g KF",'GWP Baustoffe'!$G$33*0.1,Z52="Schl. Ne. 75g BW",'GWP Baustoffe'!$G$32*0.075,Z52="Schl. Ne. 75g KF",'GWP Baustoffe'!$G$33*0.075,Z52="Nessel 300g BW",'GWP Baustoffe'!$G$32*0.3,Z52="Nessel 300g KF",'GWP Baustoffe'!$G$33*0.3,Z52="Shirting 220g BW",'GWP Baustoffe'!$G$32*0.22,Z52="Hori- Ne. 400g BW",'GWP Baustoffe'!$G$32*0.4,Z52="Mollton 300g BW",'GWP Baustoffe'!$G$32*0.3,Z52="Dekomoll. 165g BW",'GWP Baustoffe'!$G$32*0.165,Z52="Velour 350g BW",'GWP Baustoffe'!$G$32*0.35,Z52="Velour 450g BW",'GWP Baustoffe'!$G$32*0.45,Z52="Velour 600g BW",'GWP Baustoffe'!$G$32*0.6,Z52="Glasklarfolie 0,3mm",'GWP Baustoffe'!$H$70*0.15,Z52="Proj.Folie 0,35mm",'GWP Baustoffe'!$H$70*0.175,Z52="Tyvek 2506B",'GWP Baustoffe'!$H$67,Z52="Mollton 200g BW",'GWP Baustoffe'!$G$32*0.2,Z52="Wooleserge 150 B1",'GWP Baustoffe'!$H$120*1,Z52="Forbo Eternal PVC",'GWP Baustoffe'!$H$73,Z52="Kunstrasen 2400g/m²",'GWP Baustoffe'!$H$81,Z52="Teppich 750g/m²",'GWP Baustoffe'!$H$71*0.53,Z52="Teppich 300g/m²",'GWP Baustoffe'!$H$71*0.214)</f>
        <v>0</v>
      </c>
      <c r="AE52" s="131">
        <f t="shared" si="0"/>
        <v>0</v>
      </c>
      <c r="AF52" s="112"/>
      <c r="AG52" s="106" t="s">
        <v>24</v>
      </c>
      <c r="AH52" s="106"/>
      <c r="AI52" s="132">
        <f>_xlfn.IFS(AG52="-",0,AG52="Fassadenfarbe [l]",'GWP Baustoffe'!$H$36,AG52="Disp. Innen [l]",'GWP Baustoffe'!$H$37,AG52="Lacke, H²O [l]",'GWP Baustoffe'!$H$41,AG52="Lacke, löse. [l]",'GWP Baustoffe'!$H$38,AG52="Metalllack, löse. [l]",'GWP Baustoffe'!$H$43,AG52="Parkettlack H²O [l]",'GWP Baustoffe'!$H$43,AG52="Henso Brands. [kg]",'GWP Baustoffe'!$H$39,AG52="Kleber [kg]",'GWP Baustoffe'!$H$40,AG52="PE Schaum [kg]",'GWP Baustoffe'!$G$54,AG52="Gewebefüller [kg]",'GWP Baustoffe'!$H$56,AG52="Silicon [kg]",'GWP Baustoffe'!$H$45,AG52="Kalkfarbe [kg]",'GWP Baustoffe'!$H$44,AG52="GFK",'GWP Baustoffe'!$H$55,AG52="Gipsputz [kg]",'GWP Baustoffe'!$H$57,AG52="Acylfarbe [l]",'GWP Baustoffe'!$H$58,AG52="GFK [kg]",'GWP Baustoffe'!$H$53)</f>
        <v>0</v>
      </c>
      <c r="AJ52" s="133">
        <f t="shared" si="6"/>
        <v>0</v>
      </c>
      <c r="AK52" s="112"/>
      <c r="AL52" s="107" t="s">
        <v>24</v>
      </c>
      <c r="AM52" s="114"/>
      <c r="AN52" s="164">
        <v>0</v>
      </c>
      <c r="AO52" s="176">
        <f>_xlfn.IFS(AL52="-",0,AL52="Papphülsen [kg]",'GWP Baustoffe'!$F$64,AL52="Acrylwanne [kg]",'GWP Baustoffe'!$F$89,AL52="Stahlwanne [m²]",'GWP Baustoffe'!$F$90,AL52="Künst. Zweig, 70cm mit Blatt [Stk]",'GWP Baustoffe'!$F$143,AL52="Styropor 5x50x100cm [Stk]",'GWP Baustoffe'!$F$144,AL52="Styropor 20x50x100cm [Stk]",'GWP Baustoffe'!$F$145,AL52="Styroppor 30x50x100cm [Stk]",'GWP Baustoffe'!$F$146,AL52="Styropdur 3x60x120cm [Stk]",'GWP Baustoffe'!$F$147,AL52="Styropdur 4x60x120cm [Stk]",'GWP Baustoffe'!$F$148,AL52="Styropdur 5x60x120cm [Stk]",'GWP Baustoffe'!$F$149,AL52="Styropdur 12x60x120cm [Stk]",'GWP Baustoffe'!$F$150,AL52="Rohriso. PE  12/15mm x 9mm [m]",'GWP Baustoffe'!$F$151,AL52="Rohriso. PE 18mm x 20mm [m]",'GWP Baustoffe'!$F$152,AL52="Rohriso. PE  22mm x 20mm [m]",'GWP Baustoffe'!$F$153,AL52="Rohriso. PE  28mm x 20mm [m]",'GWP Baustoffe'!$F$154,AL52="Rohriso. PE  60mm x 20mm [m]",'GWP Baustoffe'!$F$155,AL52="Rohriso. PE  114mm x 20mm [m]",'GWP Baustoffe'!$F$156,AL52="Europalette [Stk]",'GWP Baustoffe'!$F$157,AL52="Pulverbeschichten [m²]",'GWP Baustoffe'!$F$172,AL52="Schrauben/Kleint. Satz [Stk]",'GWP Baustoffe'!$F$169,AL52="PVC Rohr [kg]",'GWP Baustoffe'!$F$63,AL52="Stroh/Heu [kg]",'GWP Baustoffe'!$F$60,AL52="fertige Innentür [Stk]",'GWP Baustoffe'!$F$158,AL52="Blähton [kg]",'GWP Baustoffe'!$F$176,AL52="Blähglas [kg]",'GWP Baustoffe'!$F$175,AL52="Perlit 0-3 [kg]",'GWP Baustoffe'!$F$177,AL52="Perlit 0-1 [kg]",'GWP Baustoffe'!$F$178,AL52="Kies 2/32 [kg]",'GWP Baustoffe'!$F$179,AL52="Bimskies [kg]",'GWP Baustoffe'!$F$180,AL52="Korkschrot [kg]",'GWP Baustoffe'!$F$181,AL52="Kalksteinsand tr. [kg]",'GWP Baustoffe'!$F$182,AL52="Sand 0/2 tr. [kg]",'GWP Baustoffe'!$F$183,AL52="Sand 0/2 feucht [kg]",'GWP Baustoffe'!$F$184,AL52="Lehm [m³]",'GWP Baustoffe'!$F$185,AL52="Torf [m³]",'GWP Baustoffe'!$F$186,AL52="Riggips 10mm [m²]",'GWP Baustoffe'!$F$188,AL52="Riggips 12,5mm [m²]",'GWP Baustoffe'!$F$189,AL52="Riggips 15mm [m²]",'GWP Baustoffe'!$F$190,AL52="Riggips 18mm [m²]",'GWP Baustoffe'!$F$191,AL52="Glasbaustein [m³]",'GWP Baustoffe'!$F$193,AL52="Promatec 15mm [m²]",'GWP Baustoffe'!$F$194,AL52="Steinwolle [m³]",'GWP Baustoffe'!$F$195)</f>
        <v>0</v>
      </c>
      <c r="AP52" s="161">
        <f>_xlfn.IFS(AL52="-",0,AL52="Papphülsen [kg]",'GWP Baustoffe'!$H$64,AL52="Acrylwanne [kg]",'GWP Baustoffe'!$H$89,AL52="Stahlwanne [m²]",'GWP Baustoffe'!$H$90,AL52="Künst. Zweig, 70cm mit Blatt [Stk]",'GWP Baustoffe'!$H$143,AL52="Styropor 5x50x100cm [Stk]",'GWP Baustoffe'!$H$144,AL52="Styropor 20x50x100cm [Stk]",'GWP Baustoffe'!$H$145,AL52="Styroppor 30x50x100cm [Stk]",'GWP Baustoffe'!$H$146,AL52="Styropdur 3x60x120cm [Stk]",'GWP Baustoffe'!$H$147,AL52="Styropdur 4x60x120cm [Stk]",'GWP Baustoffe'!$H$148,AL52="Styropdur 5x60x120cm [Stk]",'GWP Baustoffe'!$H$149,AL52="Styropdur 12x60x120cm [Stk]",'GWP Baustoffe'!$H$150,AL52="Rohriso. PE  12/15mm x 9mm [m]",'GWP Baustoffe'!$H$151,AL52="Rohriso. PE 18mm x 20mm [m]",'GWP Baustoffe'!$H$152,AL52="Rohriso. PE  22mm x 20mm [m]",'GWP Baustoffe'!$H$153,AL52="Rohriso. PE  28mm x 20mm [m]",'GWP Baustoffe'!$H$154,AL52="Rohriso. PE  60mm x 20mm [m]",'GWP Baustoffe'!$H$155,AL52="Rohriso. PE  114mm x 20mm [m]",'GWP Baustoffe'!$H$156,AL52="Europalette [Stk]",'GWP Baustoffe'!$H$157,AL52="Pulverbeschichten [m²]",'GWP Baustoffe'!$H$172,AL52="Schrauben/Kleint. Satz [Stk]",'GWP Baustoffe'!$H$169,AL52="PVC Rohr [kg]",'GWP Baustoffe'!$H$63,AL52="Stroh/Heu [kg]",'GWP Baustoffe'!$H$60,AL52="fertige Innentür [Stk]",'GWP Baustoffe'!$H$158,AL52="Blähton [kg]",'GWP Baustoffe'!$H$176,AL52="Blähglas [kg]",'GWP Baustoffe'!$H$175,AL52="Perlit 0-3 [kg]",'GWP Baustoffe'!$H$177,AL52="Perlit 0-1 [kg]",'GWP Baustoffe'!$H$178,AL52="Kies 2/32 [kg]",'GWP Baustoffe'!$H$179,AL52="Bimskies [kg]",'GWP Baustoffe'!$H$180,AL52="Korkschrot [kg]",'GWP Baustoffe'!$H$181,AL52="Kalksteinsand tr. [kg]",'GWP Baustoffe'!$H$182,AL52="Sand 0/2 tr. [kg]",'GWP Baustoffe'!$H$183,AL52="Sand 0/2 feucht [kg]",'GWP Baustoffe'!$H$184,AL52="Lehm [m³]",'GWP Baustoffe'!$H$185,AL52="Torf [m³]",'GWP Baustoffe'!$H$186,AL52="Riggips 10mm [m²]",'GWP Baustoffe'!$H$188,AL52="Riggips 12,5mm [m²]",'GWP Baustoffe'!$H$189,AL52="Riggips 15mm [m²]",'GWP Baustoffe'!$H$190,AL52="Riggips 18mm [m²]",'GWP Baustoffe'!$H$191,AL52="Glasbaustein [m³]",'GWP Baustoffe'!$H$193,AL52="Promatec 15mm [m²]",'GWP Baustoffe'!$H$194,AL52="Steinwolle [m³]",'GWP Baustoffe'!$H$195)</f>
        <v>0</v>
      </c>
      <c r="AQ52" s="131">
        <f t="shared" si="2"/>
        <v>0</v>
      </c>
      <c r="AR52" s="105"/>
      <c r="AS52" s="105"/>
      <c r="AT52" s="105"/>
      <c r="AU52" s="105"/>
      <c r="AV52" s="105"/>
      <c r="AW52" s="105"/>
    </row>
    <row r="53" spans="1:49" s="49" customFormat="1" ht="21" customHeight="1" x14ac:dyDescent="0.3">
      <c r="A53" s="112"/>
      <c r="B53" s="106" t="s">
        <v>24</v>
      </c>
      <c r="C53" s="114"/>
      <c r="D53" s="164">
        <v>90</v>
      </c>
      <c r="E53" s="161">
        <f>_xlfn.IFS(B53="-",0,B53="Profil",'GWP Baustoffe'!$F$7,B53="Blech",'GWP Baustoffe'!$F$8,B53="Edel Blech",'GWP Baustoffe'!$F$47,B53="verz. Blech",'GWP Baustoffe'!F$49)</f>
        <v>0</v>
      </c>
      <c r="F53" s="129">
        <f>_xlfn.IFS(B53="-",0,B53="Profil",'GWP Baustoffe'!$H$7,B53="Blech",'GWP Baustoffe'!$H$8,B53="Edel Blech",'GWP Baustoffe'!$H$47,B53="verz. Blech",'GWP Baustoffe'!$H$49)</f>
        <v>0</v>
      </c>
      <c r="G53" s="131">
        <f t="shared" si="3"/>
        <v>0</v>
      </c>
      <c r="H53" s="112"/>
      <c r="I53" s="106" t="s">
        <v>24</v>
      </c>
      <c r="J53" s="158"/>
      <c r="K53" s="164">
        <v>90</v>
      </c>
      <c r="L53" s="161">
        <f>_xlfn.IFS(I53="-",0,I53="Al Profil",'GWP Baustoffe'!$F$9,I53="Al Blech",'GWP Baustoffe'!$F$10,I53="Cu Blech",0)</f>
        <v>0</v>
      </c>
      <c r="M53" s="129">
        <f>_xlfn.IFS(I53="-",0,I53="Al Profil",'GWP Baustoffe'!$H$9,I53="Al Blech",'GWP Baustoffe'!$H$10,I53="Cu Blech",'GWP Baustoffe'!$H$48)</f>
        <v>0</v>
      </c>
      <c r="N53" s="131">
        <f t="shared" si="4"/>
        <v>0</v>
      </c>
      <c r="O53" s="112"/>
      <c r="P53" s="106" t="s">
        <v>24</v>
      </c>
      <c r="Q53" s="107"/>
      <c r="R53" s="106"/>
      <c r="S53" s="107"/>
      <c r="T53" s="114"/>
      <c r="U53" s="164">
        <v>10</v>
      </c>
      <c r="V53" s="162">
        <f>_xlfn.IFS(P53="-",0,P53="Latten",'GWP Baustoffe'!$F$13,P53="Latten zert.",'GWP Baustoffe'!$F$13,P53="KVH",'GWP Baustoffe'!$F$14,P53="Hobelware",'GWP Baustoffe'!$F$15,P53="Hobelware zert.",'GWP Baustoffe'!$F$15,P53="Sperrholz",'GWP Baustoffe'!$F$16,P53="Sperrholz zert.",'GWP Baustoffe'!$F$16,P53="Fi 3-Schicht",'GWP Baustoffe'!$F$17,P53="Fi 3-Schicht zert.",'GWP Baustoffe'!$F$17,P53="Gabun Tipla",'GWP Baustoffe'!$F$18,P53="MDF",'GWP Baustoffe'!$F$19,P53="MDF be.",'GWP Baustoffe'!$F$20,P53="HDF",'GWP Baustoffe'!$F$21,P53="Spanplatte",'GWP Baustoffe'!$F$22,P53="Spanplatte, be.",'GWP Baustoffe'!$F$23,P53="Laubschnittholz",'GWP Baustoffe'!$F$24,P53="OSB",'GWP Baustoffe'!$F$25,P53="Steico LVL",'GWP Baustoffe'!$F$26,P53="Gabun Sperr.",'GWP Baustoffe'!$F$27,P53="Birke Multi",'GWP Baustoffe'!$F$28,P53="Birke Multi zert.",'GWP Baustoffe'!$F$28,P53="HPL 0,8mm",'GWP Baustoffe'!$F$29*1250,P53="Polystyrol (XPS)",'GWP Baustoffe'!$F$87)</f>
        <v>0</v>
      </c>
      <c r="W53" s="129">
        <f>_xlfn.IFS(P53="-",0,P53="Latten",'GWP Baustoffe'!$H$13,P53="Latten zert.",'GWP Baustoffe'!$I$13,P53="KVH",'GWP Baustoffe'!$H$14,P53="Hobelware",'GWP Baustoffe'!$H$15,P53="Hobelware zert.",'GWP Baustoffe'!$I$15,P53="Sperrholz",'GWP Baustoffe'!$H$16,P53="Sperrholz zert.",'GWP Baustoffe'!$I$16,P53="Fi 3-Schicht",'GWP Baustoffe'!$H$17,P53="Fi 3-Schicht zert.",'GWP Baustoffe'!$I$17,P53="Gabun Tipla",'GWP Baustoffe'!$H$18,P53="MDF",'GWP Baustoffe'!$H$19,P53="MDF be.",'GWP Baustoffe'!$H$20,P53="HDF",'GWP Baustoffe'!$H$21,P53="Spanplatte",'GWP Baustoffe'!$H$22,P53="Spanplatte, be.",'GWP Baustoffe'!$H$23,P53="Laubschnittholz",'GWP Baustoffe'!$H$24,P53="OSB",'GWP Baustoffe'!$H$25,P53="Steico LVL",'GWP Baustoffe'!$H$26,P53="Gabun Sperr.",'GWP Baustoffe'!$H$27,P53="Birke Multi",'GWP Baustoffe'!$H$28,P53="Birke Multi zert.",'GWP Baustoffe'!$I$28,P53="HPL 0,8mm",'GWP Baustoffe'!$H$29*1250,P53="Polystyrol (XPS)",'GWP Baustoffe'!$H$87)</f>
        <v>0</v>
      </c>
      <c r="X53" s="131">
        <f t="shared" si="5"/>
        <v>0</v>
      </c>
      <c r="Y53" s="113"/>
      <c r="Z53" s="107" t="s">
        <v>24</v>
      </c>
      <c r="AA53" s="114"/>
      <c r="AB53" s="164">
        <v>0</v>
      </c>
      <c r="AC53" s="189">
        <f>_xlfn.IFS(Z53="-",0,Z53="Schaumstoff_5cm",'GWP Baustoffe'!$F$34*1.5,Z53="PE_Noppenfolie",'GWP Baustoffe'!$F$80,Z53="PE_Folie 100my",'GWP Baustoffe'!$F$78,Z53="PE_Folie 1mm",'GWP Baustoffe'!$F$79,Z53="Linoleum allg",'GWP Baustoffe'!$F$68,Z53="Linoleum Forbo",'GWP Baustoffe'!$F$69,Z53="PVC 2mm",'GWP Baustoffe'!$F$70,Z53="Teppich 1400g/m²",'GWP Baustoffe'!$F$71,Z53="Laminat",'GWP Baustoffe'!$F$72,Z53="Natursteinfliesen",'GWP Baustoffe'!$F$73,Z53="keramische Fliesen",'GWP Baustoffe'!$F$74,Z53="Filz 3mm (400g)",'GWP Baustoffe'!$F$75,Z53="Filz Fulda Rex 800g",'GWP Baustoffe'!$F$76,Z53="Hanfvlies 3mm",'GWP Baustoffe'!$F$82,Z53="Texil Sonnenschutz",'GWP Baustoffe'!$F$77,Z53="Kraftpapier 120g",'GWP Baustoffe'!$F$110,Z53="Papiertapete bedr. ",'GWP Baustoffe'!$F$111,Z53="Glasvlies Tapete",'GWP Baustoffe'!$F$112,Z53="Glasvlies_bedr.",'GWP Baustoffe'!$F$113,Z53="Tanztepp. 2mm",'GWP Baustoffe'!$F$70,Z53="Tanztepp. 1,7mm",'GWP Baustoffe'!$F$70/2*1.7,Z53="Tanztepp. 1,2mm",'GWP Baustoffe'!$F$70/2*1.2,Z53="Malervlies",'GWP Baustoffe'!$F$75*0.6,Z53="Bodent. 450g BW",'GWP Baustoffe'!$F$32*0.5,Z53="Tüll 50g BW",'GWP Baustoffe'!$F$32*0.05,Z53="Tüll 50g KF",'GWP Baustoffe'!$F$33*0.05,Z53="Tüll 100g BW",'GWP Baustoffe'!$F$32*0.1,Z53="Tüll 100g KF",'GWP Baustoffe'!$F$33*0.1,Z53="Schl. Ne. 75g BW",'GWP Baustoffe'!$F$32*0.075,Z53="Schl. Ne. 75g KF",'GWP Baustoffe'!$F$33*0.075,Z53="Nessel 300g BW",'GWP Baustoffe'!$F$32*0.3,Z53="Nessel 300g KF",'GWP Baustoffe'!$F$33*0.3,Z53="Shirting 220g BW",'GWP Baustoffe'!$F$32*0.22,Z53="Hori- Ne. 400g BW",'GWP Baustoffe'!$F$32*0.4,Z53="Mollton 300g BW",'GWP Baustoffe'!$F$32*0.3,Z53="Dekomoll. 165g BW",'GWP Baustoffe'!$F$32*0.165,Z53="Velour 350g BW",'GWP Baustoffe'!$F$32*0.35,Z53="Velour 450g BW",'GWP Baustoffe'!$F$32*0.45,Z53="Velour 600g BW",'GWP Baustoffe'!$F$32*0.6,Z53="Glasklarfolie 0,3mm",'GWP Baustoffe'!$F$70*0.15,Z53="Proj.Folie 0,35mm",'GWP Baustoffe'!$F$70*0.175,Z53="Tyvek 2506B",'GWP Baustoffe'!$F$67,Z53="Mollton 200g BW",'GWP Baustoffe'!$F78*0.2,Z53="Wooleserge 150 B1",'GWP Baustoffe'!$F$120*1,Z53="Forbo Eternal PVC",'GWP Baustoffe'!$F$73,Z53="Kunstrasen 2400g/m²",'GWP Baustoffe'!$F$81,Z53="Teppich 750g/m²",'GWP Baustoffe'!$F$71*0.53,Z53="Teppich 300g/m²",'GWP Baustoffe'!$F$71*0.214)</f>
        <v>0</v>
      </c>
      <c r="AD53" s="161">
        <f>_xlfn.IFS(Z53="-",0,Z53="Schaumstoff_5cm",'GWP Baustoffe'!$H$34*1.5,Z53="PE_Noppenfolie",'GWP Baustoffe'!$H$80,Z53="PE_Folie 100my",'GWP Baustoffe'!$H$78,Z53="PE_Folie 1mm",'GWP Baustoffe'!$H$79,Z53="Linoleum allg",'GWP Baustoffe'!$H$68,Z53="Linoleum Forbo",'GWP Baustoffe'!$H$69,Z53="PVC 2mm",'GWP Baustoffe'!$H$70,Z53="Teppich 1400g/m²",'GWP Baustoffe'!$H$71,Z53="Laminat",'GWP Baustoffe'!$H$72,Z53="Natursteinfliesen",'GWP Baustoffe'!$H$73,Z53="keramische Fliesen",'GWP Baustoffe'!$H$74,Z53="Filz 3mm (400g)",'GWP Baustoffe'!$H$75,Z53="Filz Fulda Rex 800g",'GWP Baustoffe'!$H$76,Z53="Jute",'GWP Baustoffe'!$H$81,Z53="Hanfvlies 3mm",'GWP Baustoffe'!$H$82,Z53="Texil Sonnenschutz",'GWP Baustoffe'!$H$77,Z53="Kraftpapier 120g",'GWP Baustoffe'!$H$110,Z53="Papiertapete bedr. ",'GWP Baustoffe'!$H$111,Z53="Glasvlies Tapete",'GWP Baustoffe'!$H$112,Z53="Glasvlies_bedr.",'GWP Baustoffe'!$H$113,Z53="Tanztepp. 2mm",'GWP Baustoffe'!$H$70,Z53="Tanztepp. 1,7mm",'GWP Baustoffe'!$H$70/2*1.7,Z53="Tanztepp. 1,2mm",'GWP Baustoffe'!$H$70/2*1.2,Z53="Malervlies",'GWP Baustoffe'!$H$75*0.6,Z53="Bodent. 450g BW",'GWP Baustoffe'!$G$32*0.45,Z53="Tüll 50g BW",'GWP Baustoffe'!$G$32*0.05,Z53="Tüll 50g KF",'GWP Baustoffe'!$G$33*0.05,Z53="Tüll 100g BW",'GWP Baustoffe'!$G$32*0.1,Z53="Tüll 100g KF",'GWP Baustoffe'!$G$33*0.1,Z53="Schl. Ne. 75g BW",'GWP Baustoffe'!$G$32*0.075,Z53="Schl. Ne. 75g KF",'GWP Baustoffe'!$G$33*0.075,Z53="Nessel 300g BW",'GWP Baustoffe'!$G$32*0.3,Z53="Nessel 300g KF",'GWP Baustoffe'!$G$33*0.3,Z53="Shirting 220g BW",'GWP Baustoffe'!$G$32*0.22,Z53="Hori- Ne. 400g BW",'GWP Baustoffe'!$G$32*0.4,Z53="Mollton 300g BW",'GWP Baustoffe'!$G$32*0.3,Z53="Dekomoll. 165g BW",'GWP Baustoffe'!$G$32*0.165,Z53="Velour 350g BW",'GWP Baustoffe'!$G$32*0.35,Z53="Velour 450g BW",'GWP Baustoffe'!$G$32*0.45,Z53="Velour 600g BW",'GWP Baustoffe'!$G$32*0.6,Z53="Glasklarfolie 0,3mm",'GWP Baustoffe'!$H$70*0.15,Z53="Proj.Folie 0,35mm",'GWP Baustoffe'!$H$70*0.175,Z53="Tyvek 2506B",'GWP Baustoffe'!$H$67,Z53="Mollton 200g BW",'GWP Baustoffe'!$G$32*0.2,Z53="Wooleserge 150 B1",'GWP Baustoffe'!$H$120*1,Z53="Forbo Eternal PVC",'GWP Baustoffe'!$H$73,Z53="Kunstrasen 2400g/m²",'GWP Baustoffe'!$H$81,Z53="Teppich 750g/m²",'GWP Baustoffe'!$H$71*0.53,Z53="Teppich 300g/m²",'GWP Baustoffe'!$H$71*0.214)</f>
        <v>0</v>
      </c>
      <c r="AE53" s="131">
        <f t="shared" si="0"/>
        <v>0</v>
      </c>
      <c r="AF53" s="112"/>
      <c r="AG53" s="106" t="s">
        <v>24</v>
      </c>
      <c r="AH53" s="106"/>
      <c r="AI53" s="132">
        <f>_xlfn.IFS(AG53="-",0,AG53="Fassadenfarbe [l]",'GWP Baustoffe'!$H$36,AG53="Disp. Innen [l]",'GWP Baustoffe'!$H$37,AG53="Lacke, H²O [l]",'GWP Baustoffe'!$H$41,AG53="Lacke, löse. [l]",'GWP Baustoffe'!$H$38,AG53="Metalllack, löse. [l]",'GWP Baustoffe'!$H$43,AG53="Parkettlack H²O [l]",'GWP Baustoffe'!$H$43,AG53="Henso Brands. [kg]",'GWP Baustoffe'!$H$39,AG53="Kleber [kg]",'GWP Baustoffe'!$H$40,AG53="PE Schaum [kg]",'GWP Baustoffe'!$G$54,AG53="Gewebefüller [kg]",'GWP Baustoffe'!$H$56,AG53="Silicon [kg]",'GWP Baustoffe'!$H$45,AG53="Kalkfarbe [kg]",'GWP Baustoffe'!$H$44,AG53="GFK",'GWP Baustoffe'!$H$55,AG53="Gipsputz [kg]",'GWP Baustoffe'!$H$57,AG53="Acylfarbe [l]",'GWP Baustoffe'!$H$58,AG53="GFK [kg]",'GWP Baustoffe'!$H$53)</f>
        <v>0</v>
      </c>
      <c r="AJ53" s="133">
        <f t="shared" si="6"/>
        <v>0</v>
      </c>
      <c r="AK53" s="112"/>
      <c r="AL53" s="107" t="s">
        <v>24</v>
      </c>
      <c r="AM53" s="114"/>
      <c r="AN53" s="164">
        <v>0</v>
      </c>
      <c r="AO53" s="176">
        <f>_xlfn.IFS(AL53="-",0,AL53="Papphülsen [kg]",'GWP Baustoffe'!$F$64,AL53="Acrylwanne [kg]",'GWP Baustoffe'!$F$89,AL53="Stahlwanne [m²]",'GWP Baustoffe'!$F$90,AL53="Künst. Zweig, 70cm mit Blatt [Stk]",'GWP Baustoffe'!$F$143,AL53="Styropor 5x50x100cm [Stk]",'GWP Baustoffe'!$F$144,AL53="Styropor 20x50x100cm [Stk]",'GWP Baustoffe'!$F$145,AL53="Styroppor 30x50x100cm [Stk]",'GWP Baustoffe'!$F$146,AL53="Styropdur 3x60x120cm [Stk]",'GWP Baustoffe'!$F$147,AL53="Styropdur 4x60x120cm [Stk]",'GWP Baustoffe'!$F$148,AL53="Styropdur 5x60x120cm [Stk]",'GWP Baustoffe'!$F$149,AL53="Styropdur 12x60x120cm [Stk]",'GWP Baustoffe'!$F$150,AL53="Rohriso. PE  12/15mm x 9mm [m]",'GWP Baustoffe'!$F$151,AL53="Rohriso. PE 18mm x 20mm [m]",'GWP Baustoffe'!$F$152,AL53="Rohriso. PE  22mm x 20mm [m]",'GWP Baustoffe'!$F$153,AL53="Rohriso. PE  28mm x 20mm [m]",'GWP Baustoffe'!$F$154,AL53="Rohriso. PE  60mm x 20mm [m]",'GWP Baustoffe'!$F$155,AL53="Rohriso. PE  114mm x 20mm [m]",'GWP Baustoffe'!$F$156,AL53="Europalette [Stk]",'GWP Baustoffe'!$F$157,AL53="Pulverbeschichten [m²]",'GWP Baustoffe'!$F$172,AL53="Schrauben/Kleint. Satz [Stk]",'GWP Baustoffe'!$F$169,AL53="PVC Rohr [kg]",'GWP Baustoffe'!$F$63,AL53="Stroh/Heu [kg]",'GWP Baustoffe'!$F$60,AL53="fertige Innentür [Stk]",'GWP Baustoffe'!$F$158,AL53="Blähton [kg]",'GWP Baustoffe'!$F$176,AL53="Blähglas [kg]",'GWP Baustoffe'!$F$175,AL53="Perlit 0-3 [kg]",'GWP Baustoffe'!$F$177,AL53="Perlit 0-1 [kg]",'GWP Baustoffe'!$F$178,AL53="Kies 2/32 [kg]",'GWP Baustoffe'!$F$179,AL53="Bimskies [kg]",'GWP Baustoffe'!$F$180,AL53="Korkschrot [kg]",'GWP Baustoffe'!$F$181,AL53="Kalksteinsand tr. [kg]",'GWP Baustoffe'!$F$182,AL53="Sand 0/2 tr. [kg]",'GWP Baustoffe'!$F$183,AL53="Sand 0/2 feucht [kg]",'GWP Baustoffe'!$F$184,AL53="Lehm [m³]",'GWP Baustoffe'!$F$185,AL53="Torf [m³]",'GWP Baustoffe'!$F$186,AL53="Riggips 10mm [m²]",'GWP Baustoffe'!$F$188,AL53="Riggips 12,5mm [m²]",'GWP Baustoffe'!$F$189,AL53="Riggips 15mm [m²]",'GWP Baustoffe'!$F$190,AL53="Riggips 18mm [m²]",'GWP Baustoffe'!$F$191,AL53="Glasbaustein [m³]",'GWP Baustoffe'!$F$193,AL53="Promatec 15mm [m²]",'GWP Baustoffe'!$F$194,AL53="Steinwolle [m³]",'GWP Baustoffe'!$F$195)</f>
        <v>0</v>
      </c>
      <c r="AP53" s="161">
        <f>_xlfn.IFS(AL53="-",0,AL53="Papphülsen [kg]",'GWP Baustoffe'!$H$64,AL53="Acrylwanne [kg]",'GWP Baustoffe'!$H$89,AL53="Stahlwanne [m²]",'GWP Baustoffe'!$H$90,AL53="Künst. Zweig, 70cm mit Blatt [Stk]",'GWP Baustoffe'!$H$143,AL53="Styropor 5x50x100cm [Stk]",'GWP Baustoffe'!$H$144,AL53="Styropor 20x50x100cm [Stk]",'GWP Baustoffe'!$H$145,AL53="Styroppor 30x50x100cm [Stk]",'GWP Baustoffe'!$H$146,AL53="Styropdur 3x60x120cm [Stk]",'GWP Baustoffe'!$H$147,AL53="Styropdur 4x60x120cm [Stk]",'GWP Baustoffe'!$H$148,AL53="Styropdur 5x60x120cm [Stk]",'GWP Baustoffe'!$H$149,AL53="Styropdur 12x60x120cm [Stk]",'GWP Baustoffe'!$H$150,AL53="Rohriso. PE  12/15mm x 9mm [m]",'GWP Baustoffe'!$H$151,AL53="Rohriso. PE 18mm x 20mm [m]",'GWP Baustoffe'!$H$152,AL53="Rohriso. PE  22mm x 20mm [m]",'GWP Baustoffe'!$H$153,AL53="Rohriso. PE  28mm x 20mm [m]",'GWP Baustoffe'!$H$154,AL53="Rohriso. PE  60mm x 20mm [m]",'GWP Baustoffe'!$H$155,AL53="Rohriso. PE  114mm x 20mm [m]",'GWP Baustoffe'!$H$156,AL53="Europalette [Stk]",'GWP Baustoffe'!$H$157,AL53="Pulverbeschichten [m²]",'GWP Baustoffe'!$H$172,AL53="Schrauben/Kleint. Satz [Stk]",'GWP Baustoffe'!$H$169,AL53="PVC Rohr [kg]",'GWP Baustoffe'!$H$63,AL53="Stroh/Heu [kg]",'GWP Baustoffe'!$H$60,AL53="fertige Innentür [Stk]",'GWP Baustoffe'!$H$158,AL53="Blähton [kg]",'GWP Baustoffe'!$H$176,AL53="Blähglas [kg]",'GWP Baustoffe'!$H$175,AL53="Perlit 0-3 [kg]",'GWP Baustoffe'!$H$177,AL53="Perlit 0-1 [kg]",'GWP Baustoffe'!$H$178,AL53="Kies 2/32 [kg]",'GWP Baustoffe'!$H$179,AL53="Bimskies [kg]",'GWP Baustoffe'!$H$180,AL53="Korkschrot [kg]",'GWP Baustoffe'!$H$181,AL53="Kalksteinsand tr. [kg]",'GWP Baustoffe'!$H$182,AL53="Sand 0/2 tr. [kg]",'GWP Baustoffe'!$H$183,AL53="Sand 0/2 feucht [kg]",'GWP Baustoffe'!$H$184,AL53="Lehm [m³]",'GWP Baustoffe'!$H$185,AL53="Torf [m³]",'GWP Baustoffe'!$H$186,AL53="Riggips 10mm [m²]",'GWP Baustoffe'!$H$188,AL53="Riggips 12,5mm [m²]",'GWP Baustoffe'!$H$189,AL53="Riggips 15mm [m²]",'GWP Baustoffe'!$H$190,AL53="Riggips 18mm [m²]",'GWP Baustoffe'!$H$191,AL53="Glasbaustein [m³]",'GWP Baustoffe'!$H$193,AL53="Promatec 15mm [m²]",'GWP Baustoffe'!$H$194,AL53="Steinwolle [m³]",'GWP Baustoffe'!$H$195)</f>
        <v>0</v>
      </c>
      <c r="AQ53" s="131">
        <f t="shared" si="2"/>
        <v>0</v>
      </c>
      <c r="AR53" s="105"/>
      <c r="AS53" s="105"/>
      <c r="AT53" s="105"/>
      <c r="AU53" s="105"/>
      <c r="AV53" s="105"/>
      <c r="AW53" s="105"/>
    </row>
    <row r="54" spans="1:49" s="49" customFormat="1" ht="21" customHeight="1" x14ac:dyDescent="0.3">
      <c r="A54" s="112"/>
      <c r="B54" s="106" t="s">
        <v>24</v>
      </c>
      <c r="C54" s="114"/>
      <c r="D54" s="164">
        <v>90</v>
      </c>
      <c r="E54" s="161">
        <f>_xlfn.IFS(B54="-",0,B54="Profil",'GWP Baustoffe'!$F$7,B54="Blech",'GWP Baustoffe'!$F$8,B54="Edel Blech",'GWP Baustoffe'!$F$47,B54="verz. Blech",'GWP Baustoffe'!F$49)</f>
        <v>0</v>
      </c>
      <c r="F54" s="129">
        <f>_xlfn.IFS(B54="-",0,B54="Profil",'GWP Baustoffe'!$H$7,B54="Blech",'GWP Baustoffe'!$H$8,B54="Edel Blech",'GWP Baustoffe'!$H$47,B54="verz. Blech",'GWP Baustoffe'!$H$49)</f>
        <v>0</v>
      </c>
      <c r="G54" s="131">
        <f t="shared" si="3"/>
        <v>0</v>
      </c>
      <c r="H54" s="112"/>
      <c r="I54" s="106" t="s">
        <v>24</v>
      </c>
      <c r="J54" s="158"/>
      <c r="K54" s="164">
        <v>90</v>
      </c>
      <c r="L54" s="161">
        <f>_xlfn.IFS(I54="-",0,I54="Al Profil",'GWP Baustoffe'!$F$9,I54="Al Blech",'GWP Baustoffe'!$F$10,I54="Cu Blech",0)</f>
        <v>0</v>
      </c>
      <c r="M54" s="129">
        <f>_xlfn.IFS(I54="-",0,I54="Al Profil",'GWP Baustoffe'!$H$9,I54="Al Blech",'GWP Baustoffe'!$H$10,I54="Cu Blech",'GWP Baustoffe'!$H$48)</f>
        <v>0</v>
      </c>
      <c r="N54" s="131">
        <f t="shared" si="4"/>
        <v>0</v>
      </c>
      <c r="O54" s="112"/>
      <c r="P54" s="106" t="s">
        <v>24</v>
      </c>
      <c r="Q54" s="107"/>
      <c r="R54" s="106"/>
      <c r="S54" s="107"/>
      <c r="T54" s="114"/>
      <c r="U54" s="164">
        <v>10</v>
      </c>
      <c r="V54" s="162">
        <f>_xlfn.IFS(P54="-",0,P54="Latten",'GWP Baustoffe'!$F$13,P54="Latten zert.",'GWP Baustoffe'!$F$13,P54="KVH",'GWP Baustoffe'!$F$14,P54="Hobelware",'GWP Baustoffe'!$F$15,P54="Hobelware zert.",'GWP Baustoffe'!$F$15,P54="Sperrholz",'GWP Baustoffe'!$F$16,P54="Sperrholz zert.",'GWP Baustoffe'!$F$16,P54="Fi 3-Schicht",'GWP Baustoffe'!$F$17,P54="Fi 3-Schicht zert.",'GWP Baustoffe'!$F$17,P54="Gabun Tipla",'GWP Baustoffe'!$F$18,P54="MDF",'GWP Baustoffe'!$F$19,P54="MDF be.",'GWP Baustoffe'!$F$20,P54="HDF",'GWP Baustoffe'!$F$21,P54="Spanplatte",'GWP Baustoffe'!$F$22,P54="Spanplatte, be.",'GWP Baustoffe'!$F$23,P54="Laubschnittholz",'GWP Baustoffe'!$F$24,P54="OSB",'GWP Baustoffe'!$F$25,P54="Steico LVL",'GWP Baustoffe'!$F$26,P54="Gabun Sperr.",'GWP Baustoffe'!$F$27,P54="Birke Multi",'GWP Baustoffe'!$F$28,P54="Birke Multi zert.",'GWP Baustoffe'!$F$28,P54="HPL 0,8mm",'GWP Baustoffe'!$F$29*1250,P54="Polystyrol (XPS)",'GWP Baustoffe'!$F$87)</f>
        <v>0</v>
      </c>
      <c r="W54" s="129">
        <f>_xlfn.IFS(P54="-",0,P54="Latten",'GWP Baustoffe'!$H$13,P54="Latten zert.",'GWP Baustoffe'!$I$13,P54="KVH",'GWP Baustoffe'!$H$14,P54="Hobelware",'GWP Baustoffe'!$H$15,P54="Hobelware zert.",'GWP Baustoffe'!$I$15,P54="Sperrholz",'GWP Baustoffe'!$H$16,P54="Sperrholz zert.",'GWP Baustoffe'!$I$16,P54="Fi 3-Schicht",'GWP Baustoffe'!$H$17,P54="Fi 3-Schicht zert.",'GWP Baustoffe'!$I$17,P54="Gabun Tipla",'GWP Baustoffe'!$H$18,P54="MDF",'GWP Baustoffe'!$H$19,P54="MDF be.",'GWP Baustoffe'!$H$20,P54="HDF",'GWP Baustoffe'!$H$21,P54="Spanplatte",'GWP Baustoffe'!$H$22,P54="Spanplatte, be.",'GWP Baustoffe'!$H$23,P54="Laubschnittholz",'GWP Baustoffe'!$H$24,P54="OSB",'GWP Baustoffe'!$H$25,P54="Steico LVL",'GWP Baustoffe'!$H$26,P54="Gabun Sperr.",'GWP Baustoffe'!$H$27,P54="Birke Multi",'GWP Baustoffe'!$H$28,P54="Birke Multi zert.",'GWP Baustoffe'!$I$28,P54="HPL 0,8mm",'GWP Baustoffe'!$H$29*1250,P54="Polystyrol (XPS)",'GWP Baustoffe'!$H$87)</f>
        <v>0</v>
      </c>
      <c r="X54" s="131">
        <f t="shared" si="5"/>
        <v>0</v>
      </c>
      <c r="Y54" s="113"/>
      <c r="Z54" s="107" t="s">
        <v>24</v>
      </c>
      <c r="AA54" s="114"/>
      <c r="AB54" s="164">
        <v>0</v>
      </c>
      <c r="AC54" s="189">
        <f>_xlfn.IFS(Z54="-",0,Z54="Schaumstoff_5cm",'GWP Baustoffe'!$F$34*1.5,Z54="PE_Noppenfolie",'GWP Baustoffe'!$F$80,Z54="PE_Folie 100my",'GWP Baustoffe'!$F$78,Z54="PE_Folie 1mm",'GWP Baustoffe'!$F$79,Z54="Linoleum allg",'GWP Baustoffe'!$F$68,Z54="Linoleum Forbo",'GWP Baustoffe'!$F$69,Z54="PVC 2mm",'GWP Baustoffe'!$F$70,Z54="Teppich 1400g/m²",'GWP Baustoffe'!$F$71,Z54="Laminat",'GWP Baustoffe'!$F$72,Z54="Natursteinfliesen",'GWP Baustoffe'!$F$73,Z54="keramische Fliesen",'GWP Baustoffe'!$F$74,Z54="Filz 3mm (400g)",'GWP Baustoffe'!$F$75,Z54="Filz Fulda Rex 800g",'GWP Baustoffe'!$F$76,Z54="Hanfvlies 3mm",'GWP Baustoffe'!$F$82,Z54="Texil Sonnenschutz",'GWP Baustoffe'!$F$77,Z54="Kraftpapier 120g",'GWP Baustoffe'!$F$110,Z54="Papiertapete bedr. ",'GWP Baustoffe'!$F$111,Z54="Glasvlies Tapete",'GWP Baustoffe'!$F$112,Z54="Glasvlies_bedr.",'GWP Baustoffe'!$F$113,Z54="Tanztepp. 2mm",'GWP Baustoffe'!$F$70,Z54="Tanztepp. 1,7mm",'GWP Baustoffe'!$F$70/2*1.7,Z54="Tanztepp. 1,2mm",'GWP Baustoffe'!$F$70/2*1.2,Z54="Malervlies",'GWP Baustoffe'!$F$75*0.6,Z54="Bodent. 450g BW",'GWP Baustoffe'!$F$32*0.5,Z54="Tüll 50g BW",'GWP Baustoffe'!$F$32*0.05,Z54="Tüll 50g KF",'GWP Baustoffe'!$F$33*0.05,Z54="Tüll 100g BW",'GWP Baustoffe'!$F$32*0.1,Z54="Tüll 100g KF",'GWP Baustoffe'!$F$33*0.1,Z54="Schl. Ne. 75g BW",'GWP Baustoffe'!$F$32*0.075,Z54="Schl. Ne. 75g KF",'GWP Baustoffe'!$F$33*0.075,Z54="Nessel 300g BW",'GWP Baustoffe'!$F$32*0.3,Z54="Nessel 300g KF",'GWP Baustoffe'!$F$33*0.3,Z54="Shirting 220g BW",'GWP Baustoffe'!$F$32*0.22,Z54="Hori- Ne. 400g BW",'GWP Baustoffe'!$F$32*0.4,Z54="Mollton 300g BW",'GWP Baustoffe'!$F$32*0.3,Z54="Dekomoll. 165g BW",'GWP Baustoffe'!$F$32*0.165,Z54="Velour 350g BW",'GWP Baustoffe'!$F$32*0.35,Z54="Velour 450g BW",'GWP Baustoffe'!$F$32*0.45,Z54="Velour 600g BW",'GWP Baustoffe'!$F$32*0.6,Z54="Glasklarfolie 0,3mm",'GWP Baustoffe'!$F$70*0.15,Z54="Proj.Folie 0,35mm",'GWP Baustoffe'!$F$70*0.175,Z54="Tyvek 2506B",'GWP Baustoffe'!$F$67,Z54="Mollton 200g BW",'GWP Baustoffe'!$F79*0.2,Z54="Wooleserge 150 B1",'GWP Baustoffe'!$F$120*1,Z54="Forbo Eternal PVC",'GWP Baustoffe'!$F$73,Z54="Kunstrasen 2400g/m²",'GWP Baustoffe'!$F$81,Z54="Teppich 750g/m²",'GWP Baustoffe'!$F$71*0.53,Z54="Teppich 300g/m²",'GWP Baustoffe'!$F$71*0.214)</f>
        <v>0</v>
      </c>
      <c r="AD54" s="161">
        <f>_xlfn.IFS(Z54="-",0,Z54="Schaumstoff_5cm",'GWP Baustoffe'!$H$34*1.5,Z54="PE_Noppenfolie",'GWP Baustoffe'!$H$80,Z54="PE_Folie 100my",'GWP Baustoffe'!$H$78,Z54="PE_Folie 1mm",'GWP Baustoffe'!$H$79,Z54="Linoleum allg",'GWP Baustoffe'!$H$68,Z54="Linoleum Forbo",'GWP Baustoffe'!$H$69,Z54="PVC 2mm",'GWP Baustoffe'!$H$70,Z54="Teppich 1400g/m²",'GWP Baustoffe'!$H$71,Z54="Laminat",'GWP Baustoffe'!$H$72,Z54="Natursteinfliesen",'GWP Baustoffe'!$H$73,Z54="keramische Fliesen",'GWP Baustoffe'!$H$74,Z54="Filz 3mm (400g)",'GWP Baustoffe'!$H$75,Z54="Filz Fulda Rex 800g",'GWP Baustoffe'!$H$76,Z54="Jute",'GWP Baustoffe'!$H$81,Z54="Hanfvlies 3mm",'GWP Baustoffe'!$H$82,Z54="Texil Sonnenschutz",'GWP Baustoffe'!$H$77,Z54="Kraftpapier 120g",'GWP Baustoffe'!$H$110,Z54="Papiertapete bedr. ",'GWP Baustoffe'!$H$111,Z54="Glasvlies Tapete",'GWP Baustoffe'!$H$112,Z54="Glasvlies_bedr.",'GWP Baustoffe'!$H$113,Z54="Tanztepp. 2mm",'GWP Baustoffe'!$H$70,Z54="Tanztepp. 1,7mm",'GWP Baustoffe'!$H$70/2*1.7,Z54="Tanztepp. 1,2mm",'GWP Baustoffe'!$H$70/2*1.2,Z54="Malervlies",'GWP Baustoffe'!$H$75*0.6,Z54="Bodent. 450g BW",'GWP Baustoffe'!$G$32*0.45,Z54="Tüll 50g BW",'GWP Baustoffe'!$G$32*0.05,Z54="Tüll 50g KF",'GWP Baustoffe'!$G$33*0.05,Z54="Tüll 100g BW",'GWP Baustoffe'!$G$32*0.1,Z54="Tüll 100g KF",'GWP Baustoffe'!$G$33*0.1,Z54="Schl. Ne. 75g BW",'GWP Baustoffe'!$G$32*0.075,Z54="Schl. Ne. 75g KF",'GWP Baustoffe'!$G$33*0.075,Z54="Nessel 300g BW",'GWP Baustoffe'!$G$32*0.3,Z54="Nessel 300g KF",'GWP Baustoffe'!$G$33*0.3,Z54="Shirting 220g BW",'GWP Baustoffe'!$G$32*0.22,Z54="Hori- Ne. 400g BW",'GWP Baustoffe'!$G$32*0.4,Z54="Mollton 300g BW",'GWP Baustoffe'!$G$32*0.3,Z54="Dekomoll. 165g BW",'GWP Baustoffe'!$G$32*0.165,Z54="Velour 350g BW",'GWP Baustoffe'!$G$32*0.35,Z54="Velour 450g BW",'GWP Baustoffe'!$G$32*0.45,Z54="Velour 600g BW",'GWP Baustoffe'!$G$32*0.6,Z54="Glasklarfolie 0,3mm",'GWP Baustoffe'!$H$70*0.15,Z54="Proj.Folie 0,35mm",'GWP Baustoffe'!$H$70*0.175,Z54="Tyvek 2506B",'GWP Baustoffe'!$H$67,Z54="Mollton 200g BW",'GWP Baustoffe'!$G$32*0.2,Z54="Wooleserge 150 B1",'GWP Baustoffe'!$H$120*1,Z54="Forbo Eternal PVC",'GWP Baustoffe'!$H$73,Z54="Kunstrasen 2400g/m²",'GWP Baustoffe'!$H$81,Z54="Teppich 750g/m²",'GWP Baustoffe'!$H$71*0.53,Z54="Teppich 300g/m²",'GWP Baustoffe'!$H$71*0.214)</f>
        <v>0</v>
      </c>
      <c r="AE54" s="131">
        <f t="shared" si="0"/>
        <v>0</v>
      </c>
      <c r="AF54" s="112"/>
      <c r="AG54" s="106" t="s">
        <v>24</v>
      </c>
      <c r="AH54" s="106"/>
      <c r="AI54" s="132">
        <f>_xlfn.IFS(AG54="-",0,AG54="Fassadenfarbe [l]",'GWP Baustoffe'!$H$36,AG54="Disp. Innen [l]",'GWP Baustoffe'!$H$37,AG54="Lacke, H²O [l]",'GWP Baustoffe'!$H$41,AG54="Lacke, löse. [l]",'GWP Baustoffe'!$H$38,AG54="Metalllack, löse. [l]",'GWP Baustoffe'!$H$43,AG54="Parkettlack H²O [l]",'GWP Baustoffe'!$H$43,AG54="Henso Brands. [kg]",'GWP Baustoffe'!$H$39,AG54="Kleber [kg]",'GWP Baustoffe'!$H$40,AG54="PE Schaum [kg]",'GWP Baustoffe'!$G$54,AG54="Gewebefüller [kg]",'GWP Baustoffe'!$H$56,AG54="Silicon [kg]",'GWP Baustoffe'!$H$45,AG54="Kalkfarbe [kg]",'GWP Baustoffe'!$H$44,AG54="GFK",'GWP Baustoffe'!$H$55,AG54="Gipsputz [kg]",'GWP Baustoffe'!$H$57,AG54="Acylfarbe [l]",'GWP Baustoffe'!$H$58,AG54="GFK [kg]",'GWP Baustoffe'!$H$53)</f>
        <v>0</v>
      </c>
      <c r="AJ54" s="133">
        <f t="shared" si="6"/>
        <v>0</v>
      </c>
      <c r="AK54" s="112"/>
      <c r="AL54" s="107" t="s">
        <v>24</v>
      </c>
      <c r="AM54" s="114"/>
      <c r="AN54" s="164">
        <v>0</v>
      </c>
      <c r="AO54" s="176">
        <f>_xlfn.IFS(AL54="-",0,AL54="Papphülsen [kg]",'GWP Baustoffe'!$F$64,AL54="Acrylwanne [kg]",'GWP Baustoffe'!$F$89,AL54="Stahlwanne [m²]",'GWP Baustoffe'!$F$90,AL54="Künst. Zweig, 70cm mit Blatt [Stk]",'GWP Baustoffe'!$F$143,AL54="Styropor 5x50x100cm [Stk]",'GWP Baustoffe'!$F$144,AL54="Styropor 20x50x100cm [Stk]",'GWP Baustoffe'!$F$145,AL54="Styroppor 30x50x100cm [Stk]",'GWP Baustoffe'!$F$146,AL54="Styropdur 3x60x120cm [Stk]",'GWP Baustoffe'!$F$147,AL54="Styropdur 4x60x120cm [Stk]",'GWP Baustoffe'!$F$148,AL54="Styropdur 5x60x120cm [Stk]",'GWP Baustoffe'!$F$149,AL54="Styropdur 12x60x120cm [Stk]",'GWP Baustoffe'!$F$150,AL54="Rohriso. PE  12/15mm x 9mm [m]",'GWP Baustoffe'!$F$151,AL54="Rohriso. PE 18mm x 20mm [m]",'GWP Baustoffe'!$F$152,AL54="Rohriso. PE  22mm x 20mm [m]",'GWP Baustoffe'!$F$153,AL54="Rohriso. PE  28mm x 20mm [m]",'GWP Baustoffe'!$F$154,AL54="Rohriso. PE  60mm x 20mm [m]",'GWP Baustoffe'!$F$155,AL54="Rohriso. PE  114mm x 20mm [m]",'GWP Baustoffe'!$F$156,AL54="Europalette [Stk]",'GWP Baustoffe'!$F$157,AL54="Pulverbeschichten [m²]",'GWP Baustoffe'!$F$172,AL54="Schrauben/Kleint. Satz [Stk]",'GWP Baustoffe'!$F$169,AL54="PVC Rohr [kg]",'GWP Baustoffe'!$F$63,AL54="Stroh/Heu [kg]",'GWP Baustoffe'!$F$60,AL54="fertige Innentür [Stk]",'GWP Baustoffe'!$F$158,AL54="Blähton [kg]",'GWP Baustoffe'!$F$176,AL54="Blähglas [kg]",'GWP Baustoffe'!$F$175,AL54="Perlit 0-3 [kg]",'GWP Baustoffe'!$F$177,AL54="Perlit 0-1 [kg]",'GWP Baustoffe'!$F$178,AL54="Kies 2/32 [kg]",'GWP Baustoffe'!$F$179,AL54="Bimskies [kg]",'GWP Baustoffe'!$F$180,AL54="Korkschrot [kg]",'GWP Baustoffe'!$F$181,AL54="Kalksteinsand tr. [kg]",'GWP Baustoffe'!$F$182,AL54="Sand 0/2 tr. [kg]",'GWP Baustoffe'!$F$183,AL54="Sand 0/2 feucht [kg]",'GWP Baustoffe'!$F$184,AL54="Lehm [m³]",'GWP Baustoffe'!$F$185,AL54="Torf [m³]",'GWP Baustoffe'!$F$186,AL54="Riggips 10mm [m²]",'GWP Baustoffe'!$F$188,AL54="Riggips 12,5mm [m²]",'GWP Baustoffe'!$F$189,AL54="Riggips 15mm [m²]",'GWP Baustoffe'!$F$190,AL54="Riggips 18mm [m²]",'GWP Baustoffe'!$F$191,AL54="Glasbaustein [m³]",'GWP Baustoffe'!$F$193,AL54="Promatec 15mm [m²]",'GWP Baustoffe'!$F$194,AL54="Steinwolle [m³]",'GWP Baustoffe'!$F$195)</f>
        <v>0</v>
      </c>
      <c r="AP54" s="161">
        <f>_xlfn.IFS(AL54="-",0,AL54="Papphülsen [kg]",'GWP Baustoffe'!$H$64,AL54="Acrylwanne [kg]",'GWP Baustoffe'!$H$89,AL54="Stahlwanne [m²]",'GWP Baustoffe'!$H$90,AL54="Künst. Zweig, 70cm mit Blatt [Stk]",'GWP Baustoffe'!$H$143,AL54="Styropor 5x50x100cm [Stk]",'GWP Baustoffe'!$H$144,AL54="Styropor 20x50x100cm [Stk]",'GWP Baustoffe'!$H$145,AL54="Styroppor 30x50x100cm [Stk]",'GWP Baustoffe'!$H$146,AL54="Styropdur 3x60x120cm [Stk]",'GWP Baustoffe'!$H$147,AL54="Styropdur 4x60x120cm [Stk]",'GWP Baustoffe'!$H$148,AL54="Styropdur 5x60x120cm [Stk]",'GWP Baustoffe'!$H$149,AL54="Styropdur 12x60x120cm [Stk]",'GWP Baustoffe'!$H$150,AL54="Rohriso. PE  12/15mm x 9mm [m]",'GWP Baustoffe'!$H$151,AL54="Rohriso. PE 18mm x 20mm [m]",'GWP Baustoffe'!$H$152,AL54="Rohriso. PE  22mm x 20mm [m]",'GWP Baustoffe'!$H$153,AL54="Rohriso. PE  28mm x 20mm [m]",'GWP Baustoffe'!$H$154,AL54="Rohriso. PE  60mm x 20mm [m]",'GWP Baustoffe'!$H$155,AL54="Rohriso. PE  114mm x 20mm [m]",'GWP Baustoffe'!$H$156,AL54="Europalette [Stk]",'GWP Baustoffe'!$H$157,AL54="Pulverbeschichten [m²]",'GWP Baustoffe'!$H$172,AL54="Schrauben/Kleint. Satz [Stk]",'GWP Baustoffe'!$H$169,AL54="PVC Rohr [kg]",'GWP Baustoffe'!$H$63,AL54="Stroh/Heu [kg]",'GWP Baustoffe'!$H$60,AL54="fertige Innentür [Stk]",'GWP Baustoffe'!$H$158,AL54="Blähton [kg]",'GWP Baustoffe'!$H$176,AL54="Blähglas [kg]",'GWP Baustoffe'!$H$175,AL54="Perlit 0-3 [kg]",'GWP Baustoffe'!$H$177,AL54="Perlit 0-1 [kg]",'GWP Baustoffe'!$H$178,AL54="Kies 2/32 [kg]",'GWP Baustoffe'!$H$179,AL54="Bimskies [kg]",'GWP Baustoffe'!$H$180,AL54="Korkschrot [kg]",'GWP Baustoffe'!$H$181,AL54="Kalksteinsand tr. [kg]",'GWP Baustoffe'!$H$182,AL54="Sand 0/2 tr. [kg]",'GWP Baustoffe'!$H$183,AL54="Sand 0/2 feucht [kg]",'GWP Baustoffe'!$H$184,AL54="Lehm [m³]",'GWP Baustoffe'!$H$185,AL54="Torf [m³]",'GWP Baustoffe'!$H$186,AL54="Riggips 10mm [m²]",'GWP Baustoffe'!$H$188,AL54="Riggips 12,5mm [m²]",'GWP Baustoffe'!$H$189,AL54="Riggips 15mm [m²]",'GWP Baustoffe'!$H$190,AL54="Riggips 18mm [m²]",'GWP Baustoffe'!$H$191,AL54="Glasbaustein [m³]",'GWP Baustoffe'!$H$193,AL54="Promatec 15mm [m²]",'GWP Baustoffe'!$H$194,AL54="Steinwolle [m³]",'GWP Baustoffe'!$H$195)</f>
        <v>0</v>
      </c>
      <c r="AQ54" s="131">
        <f t="shared" si="2"/>
        <v>0</v>
      </c>
      <c r="AR54" s="105"/>
      <c r="AS54" s="105"/>
      <c r="AT54" s="105"/>
      <c r="AU54" s="105"/>
      <c r="AV54" s="105"/>
      <c r="AW54" s="105"/>
    </row>
    <row r="55" spans="1:49" s="49" customFormat="1" ht="21" customHeight="1" x14ac:dyDescent="0.3">
      <c r="A55" s="112"/>
      <c r="B55" s="106" t="s">
        <v>24</v>
      </c>
      <c r="C55" s="114"/>
      <c r="D55" s="164">
        <v>90</v>
      </c>
      <c r="E55" s="161">
        <f>_xlfn.IFS(B55="-",0,B55="Profil",'GWP Baustoffe'!$F$7,B55="Blech",'GWP Baustoffe'!$F$8,B55="Edel Blech",'GWP Baustoffe'!$F$47,B55="verz. Blech",'GWP Baustoffe'!F$49)</f>
        <v>0</v>
      </c>
      <c r="F55" s="129">
        <f>_xlfn.IFS(B55="-",0,B55="Profil",'GWP Baustoffe'!$H$7,B55="Blech",'GWP Baustoffe'!$H$8,B55="Edel Blech",'GWP Baustoffe'!$H$47,B55="verz. Blech",'GWP Baustoffe'!$H$49)</f>
        <v>0</v>
      </c>
      <c r="G55" s="131">
        <f t="shared" si="3"/>
        <v>0</v>
      </c>
      <c r="H55" s="112"/>
      <c r="I55" s="106" t="s">
        <v>24</v>
      </c>
      <c r="J55" s="158"/>
      <c r="K55" s="164">
        <v>90</v>
      </c>
      <c r="L55" s="161">
        <f>_xlfn.IFS(I55="-",0,I55="Al Profil",'GWP Baustoffe'!$F$9,I55="Al Blech",'GWP Baustoffe'!$F$10,I55="Cu Blech",0)</f>
        <v>0</v>
      </c>
      <c r="M55" s="129">
        <f>_xlfn.IFS(I55="-",0,I55="Al Profil",'GWP Baustoffe'!$H$9,I55="Al Blech",'GWP Baustoffe'!$H$10,I55="Cu Blech",'GWP Baustoffe'!$H$48)</f>
        <v>0</v>
      </c>
      <c r="N55" s="131">
        <f t="shared" si="4"/>
        <v>0</v>
      </c>
      <c r="O55" s="112"/>
      <c r="P55" s="106" t="s">
        <v>24</v>
      </c>
      <c r="Q55" s="107"/>
      <c r="R55" s="106"/>
      <c r="S55" s="107"/>
      <c r="T55" s="114"/>
      <c r="U55" s="164">
        <v>10</v>
      </c>
      <c r="V55" s="162">
        <f>_xlfn.IFS(P55="-",0,P55="Latten",'GWP Baustoffe'!$F$13,P55="Latten zert.",'GWP Baustoffe'!$F$13,P55="KVH",'GWP Baustoffe'!$F$14,P55="Hobelware",'GWP Baustoffe'!$F$15,P55="Hobelware zert.",'GWP Baustoffe'!$F$15,P55="Sperrholz",'GWP Baustoffe'!$F$16,P55="Sperrholz zert.",'GWP Baustoffe'!$F$16,P55="Fi 3-Schicht",'GWP Baustoffe'!$F$17,P55="Fi 3-Schicht zert.",'GWP Baustoffe'!$F$17,P55="Gabun Tipla",'GWP Baustoffe'!$F$18,P55="MDF",'GWP Baustoffe'!$F$19,P55="MDF be.",'GWP Baustoffe'!$F$20,P55="HDF",'GWP Baustoffe'!$F$21,P55="Spanplatte",'GWP Baustoffe'!$F$22,P55="Spanplatte, be.",'GWP Baustoffe'!$F$23,P55="Laubschnittholz",'GWP Baustoffe'!$F$24,P55="OSB",'GWP Baustoffe'!$F$25,P55="Steico LVL",'GWP Baustoffe'!$F$26,P55="Gabun Sperr.",'GWP Baustoffe'!$F$27,P55="Birke Multi",'GWP Baustoffe'!$F$28,P55="Birke Multi zert.",'GWP Baustoffe'!$F$28,P55="HPL 0,8mm",'GWP Baustoffe'!$F$29*1250,P55="Polystyrol (XPS)",'GWP Baustoffe'!$F$87)</f>
        <v>0</v>
      </c>
      <c r="W55" s="129">
        <f>_xlfn.IFS(P55="-",0,P55="Latten",'GWP Baustoffe'!$H$13,P55="Latten zert.",'GWP Baustoffe'!$I$13,P55="KVH",'GWP Baustoffe'!$H$14,P55="Hobelware",'GWP Baustoffe'!$H$15,P55="Hobelware zert.",'GWP Baustoffe'!$I$15,P55="Sperrholz",'GWP Baustoffe'!$H$16,P55="Sperrholz zert.",'GWP Baustoffe'!$I$16,P55="Fi 3-Schicht",'GWP Baustoffe'!$H$17,P55="Fi 3-Schicht zert.",'GWP Baustoffe'!$I$17,P55="Gabun Tipla",'GWP Baustoffe'!$H$18,P55="MDF",'GWP Baustoffe'!$H$19,P55="MDF be.",'GWP Baustoffe'!$H$20,P55="HDF",'GWP Baustoffe'!$H$21,P55="Spanplatte",'GWP Baustoffe'!$H$22,P55="Spanplatte, be.",'GWP Baustoffe'!$H$23,P55="Laubschnittholz",'GWP Baustoffe'!$H$24,P55="OSB",'GWP Baustoffe'!$H$25,P55="Steico LVL",'GWP Baustoffe'!$H$26,P55="Gabun Sperr.",'GWP Baustoffe'!$H$27,P55="Birke Multi",'GWP Baustoffe'!$H$28,P55="Birke Multi zert.",'GWP Baustoffe'!$I$28,P55="HPL 0,8mm",'GWP Baustoffe'!$H$29*1250,P55="Polystyrol (XPS)",'GWP Baustoffe'!$H$87)</f>
        <v>0</v>
      </c>
      <c r="X55" s="131">
        <f t="shared" si="5"/>
        <v>0</v>
      </c>
      <c r="Y55" s="113"/>
      <c r="Z55" s="107" t="s">
        <v>24</v>
      </c>
      <c r="AA55" s="114"/>
      <c r="AB55" s="164">
        <v>0</v>
      </c>
      <c r="AC55" s="189">
        <f>_xlfn.IFS(Z55="-",0,Z55="Schaumstoff_5cm",'GWP Baustoffe'!$F$34*1.5,Z55="PE_Noppenfolie",'GWP Baustoffe'!$F$80,Z55="PE_Folie 100my",'GWP Baustoffe'!$F$78,Z55="PE_Folie 1mm",'GWP Baustoffe'!$F$79,Z55="Linoleum allg",'GWP Baustoffe'!$F$68,Z55="Linoleum Forbo",'GWP Baustoffe'!$F$69,Z55="PVC 2mm",'GWP Baustoffe'!$F$70,Z55="Teppich 1400g/m²",'GWP Baustoffe'!$F$71,Z55="Laminat",'GWP Baustoffe'!$F$72,Z55="Natursteinfliesen",'GWP Baustoffe'!$F$73,Z55="keramische Fliesen",'GWP Baustoffe'!$F$74,Z55="Filz 3mm (400g)",'GWP Baustoffe'!$F$75,Z55="Filz Fulda Rex 800g",'GWP Baustoffe'!$F$76,Z55="Hanfvlies 3mm",'GWP Baustoffe'!$F$82,Z55="Texil Sonnenschutz",'GWP Baustoffe'!$F$77,Z55="Kraftpapier 120g",'GWP Baustoffe'!$F$110,Z55="Papiertapete bedr. ",'GWP Baustoffe'!$F$111,Z55="Glasvlies Tapete",'GWP Baustoffe'!$F$112,Z55="Glasvlies_bedr.",'GWP Baustoffe'!$F$113,Z55="Tanztepp. 2mm",'GWP Baustoffe'!$F$70,Z55="Tanztepp. 1,7mm",'GWP Baustoffe'!$F$70/2*1.7,Z55="Tanztepp. 1,2mm",'GWP Baustoffe'!$F$70/2*1.2,Z55="Malervlies",'GWP Baustoffe'!$F$75*0.6,Z55="Bodent. 450g BW",'GWP Baustoffe'!$F$32*0.5,Z55="Tüll 50g BW",'GWP Baustoffe'!$F$32*0.05,Z55="Tüll 50g KF",'GWP Baustoffe'!$F$33*0.05,Z55="Tüll 100g BW",'GWP Baustoffe'!$F$32*0.1,Z55="Tüll 100g KF",'GWP Baustoffe'!$F$33*0.1,Z55="Schl. Ne. 75g BW",'GWP Baustoffe'!$F$32*0.075,Z55="Schl. Ne. 75g KF",'GWP Baustoffe'!$F$33*0.075,Z55="Nessel 300g BW",'GWP Baustoffe'!$F$32*0.3,Z55="Nessel 300g KF",'GWP Baustoffe'!$F$33*0.3,Z55="Shirting 220g BW",'GWP Baustoffe'!$F$32*0.22,Z55="Hori- Ne. 400g BW",'GWP Baustoffe'!$F$32*0.4,Z55="Mollton 300g BW",'GWP Baustoffe'!$F$32*0.3,Z55="Dekomoll. 165g BW",'GWP Baustoffe'!$F$32*0.165,Z55="Velour 350g BW",'GWP Baustoffe'!$F$32*0.35,Z55="Velour 450g BW",'GWP Baustoffe'!$F$32*0.45,Z55="Velour 600g BW",'GWP Baustoffe'!$F$32*0.6,Z55="Glasklarfolie 0,3mm",'GWP Baustoffe'!$F$70*0.15,Z55="Proj.Folie 0,35mm",'GWP Baustoffe'!$F$70*0.175,Z55="Tyvek 2506B",'GWP Baustoffe'!$F$67,Z55="Mollton 200g BW",'GWP Baustoffe'!$F80*0.2,Z55="Wooleserge 150 B1",'GWP Baustoffe'!$F$120*1,Z55="Forbo Eternal PVC",'GWP Baustoffe'!$F$73,Z55="Kunstrasen 2400g/m²",'GWP Baustoffe'!$F$81,Z55="Teppich 750g/m²",'GWP Baustoffe'!$F$71*0.53,Z55="Teppich 300g/m²",'GWP Baustoffe'!$F$71*0.214)</f>
        <v>0</v>
      </c>
      <c r="AD55" s="161">
        <f>_xlfn.IFS(Z55="-",0,Z55="Schaumstoff_5cm",'GWP Baustoffe'!$H$34*1.5,Z55="PE_Noppenfolie",'GWP Baustoffe'!$H$80,Z55="PE_Folie 100my",'GWP Baustoffe'!$H$78,Z55="PE_Folie 1mm",'GWP Baustoffe'!$H$79,Z55="Linoleum allg",'GWP Baustoffe'!$H$68,Z55="Linoleum Forbo",'GWP Baustoffe'!$H$69,Z55="PVC 2mm",'GWP Baustoffe'!$H$70,Z55="Teppich 1400g/m²",'GWP Baustoffe'!$H$71,Z55="Laminat",'GWP Baustoffe'!$H$72,Z55="Natursteinfliesen",'GWP Baustoffe'!$H$73,Z55="keramische Fliesen",'GWP Baustoffe'!$H$74,Z55="Filz 3mm (400g)",'GWP Baustoffe'!$H$75,Z55="Filz Fulda Rex 800g",'GWP Baustoffe'!$H$76,Z55="Jute",'GWP Baustoffe'!$H$81,Z55="Hanfvlies 3mm",'GWP Baustoffe'!$H$82,Z55="Texil Sonnenschutz",'GWP Baustoffe'!$H$77,Z55="Kraftpapier 120g",'GWP Baustoffe'!$H$110,Z55="Papiertapete bedr. ",'GWP Baustoffe'!$H$111,Z55="Glasvlies Tapete",'GWP Baustoffe'!$H$112,Z55="Glasvlies_bedr.",'GWP Baustoffe'!$H$113,Z55="Tanztepp. 2mm",'GWP Baustoffe'!$H$70,Z55="Tanztepp. 1,7mm",'GWP Baustoffe'!$H$70/2*1.7,Z55="Tanztepp. 1,2mm",'GWP Baustoffe'!$H$70/2*1.2,Z55="Malervlies",'GWP Baustoffe'!$H$75*0.6,Z55="Bodent. 450g BW",'GWP Baustoffe'!$G$32*0.45,Z55="Tüll 50g BW",'GWP Baustoffe'!$G$32*0.05,Z55="Tüll 50g KF",'GWP Baustoffe'!$G$33*0.05,Z55="Tüll 100g BW",'GWP Baustoffe'!$G$32*0.1,Z55="Tüll 100g KF",'GWP Baustoffe'!$G$33*0.1,Z55="Schl. Ne. 75g BW",'GWP Baustoffe'!$G$32*0.075,Z55="Schl. Ne. 75g KF",'GWP Baustoffe'!$G$33*0.075,Z55="Nessel 300g BW",'GWP Baustoffe'!$G$32*0.3,Z55="Nessel 300g KF",'GWP Baustoffe'!$G$33*0.3,Z55="Shirting 220g BW",'GWP Baustoffe'!$G$32*0.22,Z55="Hori- Ne. 400g BW",'GWP Baustoffe'!$G$32*0.4,Z55="Mollton 300g BW",'GWP Baustoffe'!$G$32*0.3,Z55="Dekomoll. 165g BW",'GWP Baustoffe'!$G$32*0.165,Z55="Velour 350g BW",'GWP Baustoffe'!$G$32*0.35,Z55="Velour 450g BW",'GWP Baustoffe'!$G$32*0.45,Z55="Velour 600g BW",'GWP Baustoffe'!$G$32*0.6,Z55="Glasklarfolie 0,3mm",'GWP Baustoffe'!$H$70*0.15,Z55="Proj.Folie 0,35mm",'GWP Baustoffe'!$H$70*0.175,Z55="Tyvek 2506B",'GWP Baustoffe'!$H$67,Z55="Mollton 200g BW",'GWP Baustoffe'!$G$32*0.2,Z55="Wooleserge 150 B1",'GWP Baustoffe'!$H$120*1,Z55="Forbo Eternal PVC",'GWP Baustoffe'!$H$73,Z55="Kunstrasen 2400g/m²",'GWP Baustoffe'!$H$81,Z55="Teppich 750g/m²",'GWP Baustoffe'!$H$71*0.53,Z55="Teppich 300g/m²",'GWP Baustoffe'!$H$71*0.214)</f>
        <v>0</v>
      </c>
      <c r="AE55" s="131">
        <f t="shared" si="0"/>
        <v>0</v>
      </c>
      <c r="AF55" s="112"/>
      <c r="AG55" s="106" t="s">
        <v>24</v>
      </c>
      <c r="AH55" s="106"/>
      <c r="AI55" s="132">
        <f>_xlfn.IFS(AG55="-",0,AG55="Fassadenfarbe [l]",'GWP Baustoffe'!$H$36,AG55="Disp. Innen [l]",'GWP Baustoffe'!$H$37,AG55="Lacke, H²O [l]",'GWP Baustoffe'!$H$41,AG55="Lacke, löse. [l]",'GWP Baustoffe'!$H$38,AG55="Metalllack, löse. [l]",'GWP Baustoffe'!$H$43,AG55="Parkettlack H²O [l]",'GWP Baustoffe'!$H$43,AG55="Henso Brands. [kg]",'GWP Baustoffe'!$H$39,AG55="Kleber [kg]",'GWP Baustoffe'!$H$40,AG55="PE Schaum [kg]",'GWP Baustoffe'!$G$54,AG55="Gewebefüller [kg]",'GWP Baustoffe'!$H$56,AG55="Silicon [kg]",'GWP Baustoffe'!$H$45,AG55="Kalkfarbe [kg]",'GWP Baustoffe'!$H$44,AG55="GFK",'GWP Baustoffe'!$H$55,AG55="Gipsputz [kg]",'GWP Baustoffe'!$H$57,AG55="Acylfarbe [l]",'GWP Baustoffe'!$H$58,AG55="GFK [kg]",'GWP Baustoffe'!$H$53)</f>
        <v>0</v>
      </c>
      <c r="AJ55" s="133">
        <f t="shared" si="6"/>
        <v>0</v>
      </c>
      <c r="AK55" s="112"/>
      <c r="AL55" s="107" t="s">
        <v>24</v>
      </c>
      <c r="AM55" s="114"/>
      <c r="AN55" s="164">
        <v>0</v>
      </c>
      <c r="AO55" s="176">
        <f>_xlfn.IFS(AL55="-",0,AL55="Papphülsen [kg]",'GWP Baustoffe'!$F$64,AL55="Acrylwanne [kg]",'GWP Baustoffe'!$F$89,AL55="Stahlwanne [m²]",'GWP Baustoffe'!$F$90,AL55="Künst. Zweig, 70cm mit Blatt [Stk]",'GWP Baustoffe'!$F$143,AL55="Styropor 5x50x100cm [Stk]",'GWP Baustoffe'!$F$144,AL55="Styropor 20x50x100cm [Stk]",'GWP Baustoffe'!$F$145,AL55="Styroppor 30x50x100cm [Stk]",'GWP Baustoffe'!$F$146,AL55="Styropdur 3x60x120cm [Stk]",'GWP Baustoffe'!$F$147,AL55="Styropdur 4x60x120cm [Stk]",'GWP Baustoffe'!$F$148,AL55="Styropdur 5x60x120cm [Stk]",'GWP Baustoffe'!$F$149,AL55="Styropdur 12x60x120cm [Stk]",'GWP Baustoffe'!$F$150,AL55="Rohriso. PE  12/15mm x 9mm [m]",'GWP Baustoffe'!$F$151,AL55="Rohriso. PE 18mm x 20mm [m]",'GWP Baustoffe'!$F$152,AL55="Rohriso. PE  22mm x 20mm [m]",'GWP Baustoffe'!$F$153,AL55="Rohriso. PE  28mm x 20mm [m]",'GWP Baustoffe'!$F$154,AL55="Rohriso. PE  60mm x 20mm [m]",'GWP Baustoffe'!$F$155,AL55="Rohriso. PE  114mm x 20mm [m]",'GWP Baustoffe'!$F$156,AL55="Europalette [Stk]",'GWP Baustoffe'!$F$157,AL55="Pulverbeschichten [m²]",'GWP Baustoffe'!$F$172,AL55="Schrauben/Kleint. Satz [Stk]",'GWP Baustoffe'!$F$169,AL55="PVC Rohr [kg]",'GWP Baustoffe'!$F$63,AL55="Stroh/Heu [kg]",'GWP Baustoffe'!$F$60,AL55="fertige Innentür [Stk]",'GWP Baustoffe'!$F$158,AL55="Blähton [kg]",'GWP Baustoffe'!$F$176,AL55="Blähglas [kg]",'GWP Baustoffe'!$F$175,AL55="Perlit 0-3 [kg]",'GWP Baustoffe'!$F$177,AL55="Perlit 0-1 [kg]",'GWP Baustoffe'!$F$178,AL55="Kies 2/32 [kg]",'GWP Baustoffe'!$F$179,AL55="Bimskies [kg]",'GWP Baustoffe'!$F$180,AL55="Korkschrot [kg]",'GWP Baustoffe'!$F$181,AL55="Kalksteinsand tr. [kg]",'GWP Baustoffe'!$F$182,AL55="Sand 0/2 tr. [kg]",'GWP Baustoffe'!$F$183,AL55="Sand 0/2 feucht [kg]",'GWP Baustoffe'!$F$184,AL55="Lehm [m³]",'GWP Baustoffe'!$F$185,AL55="Torf [m³]",'GWP Baustoffe'!$F$186,AL55="Riggips 10mm [m²]",'GWP Baustoffe'!$F$188,AL55="Riggips 12,5mm [m²]",'GWP Baustoffe'!$F$189,AL55="Riggips 15mm [m²]",'GWP Baustoffe'!$F$190,AL55="Riggips 18mm [m²]",'GWP Baustoffe'!$F$191,AL55="Glasbaustein [m³]",'GWP Baustoffe'!$F$193,AL55="Promatec 15mm [m²]",'GWP Baustoffe'!$F$194,AL55="Steinwolle [m³]",'GWP Baustoffe'!$F$195)</f>
        <v>0</v>
      </c>
      <c r="AP55" s="161">
        <f>_xlfn.IFS(AL55="-",0,AL55="Papphülsen [kg]",'GWP Baustoffe'!$H$64,AL55="Acrylwanne [kg]",'GWP Baustoffe'!$H$89,AL55="Stahlwanne [m²]",'GWP Baustoffe'!$H$90,AL55="Künst. Zweig, 70cm mit Blatt [Stk]",'GWP Baustoffe'!$H$143,AL55="Styropor 5x50x100cm [Stk]",'GWP Baustoffe'!$H$144,AL55="Styropor 20x50x100cm [Stk]",'GWP Baustoffe'!$H$145,AL55="Styroppor 30x50x100cm [Stk]",'GWP Baustoffe'!$H$146,AL55="Styropdur 3x60x120cm [Stk]",'GWP Baustoffe'!$H$147,AL55="Styropdur 4x60x120cm [Stk]",'GWP Baustoffe'!$H$148,AL55="Styropdur 5x60x120cm [Stk]",'GWP Baustoffe'!$H$149,AL55="Styropdur 12x60x120cm [Stk]",'GWP Baustoffe'!$H$150,AL55="Rohriso. PE  12/15mm x 9mm [m]",'GWP Baustoffe'!$H$151,AL55="Rohriso. PE 18mm x 20mm [m]",'GWP Baustoffe'!$H$152,AL55="Rohriso. PE  22mm x 20mm [m]",'GWP Baustoffe'!$H$153,AL55="Rohriso. PE  28mm x 20mm [m]",'GWP Baustoffe'!$H$154,AL55="Rohriso. PE  60mm x 20mm [m]",'GWP Baustoffe'!$H$155,AL55="Rohriso. PE  114mm x 20mm [m]",'GWP Baustoffe'!$H$156,AL55="Europalette [Stk]",'GWP Baustoffe'!$H$157,AL55="Pulverbeschichten [m²]",'GWP Baustoffe'!$H$172,AL55="Schrauben/Kleint. Satz [Stk]",'GWP Baustoffe'!$H$169,AL55="PVC Rohr [kg]",'GWP Baustoffe'!$H$63,AL55="Stroh/Heu [kg]",'GWP Baustoffe'!$H$60,AL55="fertige Innentür [Stk]",'GWP Baustoffe'!$H$158,AL55="Blähton [kg]",'GWP Baustoffe'!$H$176,AL55="Blähglas [kg]",'GWP Baustoffe'!$H$175,AL55="Perlit 0-3 [kg]",'GWP Baustoffe'!$H$177,AL55="Perlit 0-1 [kg]",'GWP Baustoffe'!$H$178,AL55="Kies 2/32 [kg]",'GWP Baustoffe'!$H$179,AL55="Bimskies [kg]",'GWP Baustoffe'!$H$180,AL55="Korkschrot [kg]",'GWP Baustoffe'!$H$181,AL55="Kalksteinsand tr. [kg]",'GWP Baustoffe'!$H$182,AL55="Sand 0/2 tr. [kg]",'GWP Baustoffe'!$H$183,AL55="Sand 0/2 feucht [kg]",'GWP Baustoffe'!$H$184,AL55="Lehm [m³]",'GWP Baustoffe'!$H$185,AL55="Torf [m³]",'GWP Baustoffe'!$H$186,AL55="Riggips 10mm [m²]",'GWP Baustoffe'!$H$188,AL55="Riggips 12,5mm [m²]",'GWP Baustoffe'!$H$189,AL55="Riggips 15mm [m²]",'GWP Baustoffe'!$H$190,AL55="Riggips 18mm [m²]",'GWP Baustoffe'!$H$191,AL55="Glasbaustein [m³]",'GWP Baustoffe'!$H$193,AL55="Promatec 15mm [m²]",'GWP Baustoffe'!$H$194,AL55="Steinwolle [m³]",'GWP Baustoffe'!$H$195)</f>
        <v>0</v>
      </c>
      <c r="AQ55" s="131">
        <f t="shared" si="2"/>
        <v>0</v>
      </c>
      <c r="AR55" s="105"/>
      <c r="AS55" s="105"/>
      <c r="AT55" s="105"/>
      <c r="AU55" s="105"/>
      <c r="AV55" s="105"/>
      <c r="AW55" s="105"/>
    </row>
    <row r="56" spans="1:49" s="49" customFormat="1" ht="21" customHeight="1" x14ac:dyDescent="0.3">
      <c r="A56" s="112"/>
      <c r="B56" s="106" t="s">
        <v>24</v>
      </c>
      <c r="C56" s="114"/>
      <c r="D56" s="164">
        <v>90</v>
      </c>
      <c r="E56" s="161">
        <f>_xlfn.IFS(B56="-",0,B56="Profil",'GWP Baustoffe'!$F$7,B56="Blech",'GWP Baustoffe'!$F$8,B56="Edel Blech",'GWP Baustoffe'!$F$47,B56="verz. Blech",'GWP Baustoffe'!F$49)</f>
        <v>0</v>
      </c>
      <c r="F56" s="129">
        <f>_xlfn.IFS(B56="-",0,B56="Profil",'GWP Baustoffe'!$H$7,B56="Blech",'GWP Baustoffe'!$H$8,B56="Edel Blech",'GWP Baustoffe'!$H$47,B56="verz. Blech",'GWP Baustoffe'!$H$49)</f>
        <v>0</v>
      </c>
      <c r="G56" s="131">
        <f t="shared" si="3"/>
        <v>0</v>
      </c>
      <c r="H56" s="112"/>
      <c r="I56" s="106" t="s">
        <v>24</v>
      </c>
      <c r="J56" s="158"/>
      <c r="K56" s="164">
        <v>90</v>
      </c>
      <c r="L56" s="161">
        <f>_xlfn.IFS(I56="-",0,I56="Al Profil",'GWP Baustoffe'!$F$9,I56="Al Blech",'GWP Baustoffe'!$F$10,I56="Cu Blech",0)</f>
        <v>0</v>
      </c>
      <c r="M56" s="129">
        <f>_xlfn.IFS(I56="-",0,I56="Al Profil",'GWP Baustoffe'!$H$9,I56="Al Blech",'GWP Baustoffe'!$H$10,I56="Cu Blech",'GWP Baustoffe'!$H$48)</f>
        <v>0</v>
      </c>
      <c r="N56" s="131">
        <f t="shared" si="4"/>
        <v>0</v>
      </c>
      <c r="O56" s="112"/>
      <c r="P56" s="106" t="s">
        <v>24</v>
      </c>
      <c r="Q56" s="107"/>
      <c r="R56" s="106"/>
      <c r="S56" s="107"/>
      <c r="T56" s="114"/>
      <c r="U56" s="164">
        <v>10</v>
      </c>
      <c r="V56" s="162">
        <f>_xlfn.IFS(P56="-",0,P56="Latten",'GWP Baustoffe'!$F$13,P56="Latten zert.",'GWP Baustoffe'!$F$13,P56="KVH",'GWP Baustoffe'!$F$14,P56="Hobelware",'GWP Baustoffe'!$F$15,P56="Hobelware zert.",'GWP Baustoffe'!$F$15,P56="Sperrholz",'GWP Baustoffe'!$F$16,P56="Sperrholz zert.",'GWP Baustoffe'!$F$16,P56="Fi 3-Schicht",'GWP Baustoffe'!$F$17,P56="Fi 3-Schicht zert.",'GWP Baustoffe'!$F$17,P56="Gabun Tipla",'GWP Baustoffe'!$F$18,P56="MDF",'GWP Baustoffe'!$F$19,P56="MDF be.",'GWP Baustoffe'!$F$20,P56="HDF",'GWP Baustoffe'!$F$21,P56="Spanplatte",'GWP Baustoffe'!$F$22,P56="Spanplatte, be.",'GWP Baustoffe'!$F$23,P56="Laubschnittholz",'GWP Baustoffe'!$F$24,P56="OSB",'GWP Baustoffe'!$F$25,P56="Steico LVL",'GWP Baustoffe'!$F$26,P56="Gabun Sperr.",'GWP Baustoffe'!$F$27,P56="Birke Multi",'GWP Baustoffe'!$F$28,P56="Birke Multi zert.",'GWP Baustoffe'!$F$28,P56="HPL 0,8mm",'GWP Baustoffe'!$F$29*1250,P56="Polystyrol (XPS)",'GWP Baustoffe'!$F$87)</f>
        <v>0</v>
      </c>
      <c r="W56" s="129">
        <f>_xlfn.IFS(P56="-",0,P56="Latten",'GWP Baustoffe'!$H$13,P56="Latten zert.",'GWP Baustoffe'!$I$13,P56="KVH",'GWP Baustoffe'!$H$14,P56="Hobelware",'GWP Baustoffe'!$H$15,P56="Hobelware zert.",'GWP Baustoffe'!$I$15,P56="Sperrholz",'GWP Baustoffe'!$H$16,P56="Sperrholz zert.",'GWP Baustoffe'!$I$16,P56="Fi 3-Schicht",'GWP Baustoffe'!$H$17,P56="Fi 3-Schicht zert.",'GWP Baustoffe'!$I$17,P56="Gabun Tipla",'GWP Baustoffe'!$H$18,P56="MDF",'GWP Baustoffe'!$H$19,P56="MDF be.",'GWP Baustoffe'!$H$20,P56="HDF",'GWP Baustoffe'!$H$21,P56="Spanplatte",'GWP Baustoffe'!$H$22,P56="Spanplatte, be.",'GWP Baustoffe'!$H$23,P56="Laubschnittholz",'GWP Baustoffe'!$H$24,P56="OSB",'GWP Baustoffe'!$H$25,P56="Steico LVL",'GWP Baustoffe'!$H$26,P56="Gabun Sperr.",'GWP Baustoffe'!$H$27,P56="Birke Multi",'GWP Baustoffe'!$H$28,P56="Birke Multi zert.",'GWP Baustoffe'!$I$28,P56="HPL 0,8mm",'GWP Baustoffe'!$H$29*1250,P56="Polystyrol (XPS)",'GWP Baustoffe'!$H$87)</f>
        <v>0</v>
      </c>
      <c r="X56" s="131">
        <f t="shared" si="5"/>
        <v>0</v>
      </c>
      <c r="Y56" s="113"/>
      <c r="Z56" s="107" t="s">
        <v>24</v>
      </c>
      <c r="AA56" s="114"/>
      <c r="AB56" s="164">
        <v>0</v>
      </c>
      <c r="AC56" s="189">
        <f>_xlfn.IFS(Z56="-",0,Z56="Schaumstoff_5cm",'GWP Baustoffe'!$F$34*1.5,Z56="PE_Noppenfolie",'GWP Baustoffe'!$F$80,Z56="PE_Folie 100my",'GWP Baustoffe'!$F$78,Z56="PE_Folie 1mm",'GWP Baustoffe'!$F$79,Z56="Linoleum allg",'GWP Baustoffe'!$F$68,Z56="Linoleum Forbo",'GWP Baustoffe'!$F$69,Z56="PVC 2mm",'GWP Baustoffe'!$F$70,Z56="Teppich 1400g/m²",'GWP Baustoffe'!$F$71,Z56="Laminat",'GWP Baustoffe'!$F$72,Z56="Natursteinfliesen",'GWP Baustoffe'!$F$73,Z56="keramische Fliesen",'GWP Baustoffe'!$F$74,Z56="Filz 3mm (400g)",'GWP Baustoffe'!$F$75,Z56="Filz Fulda Rex 800g",'GWP Baustoffe'!$F$76,Z56="Hanfvlies 3mm",'GWP Baustoffe'!$F$82,Z56="Texil Sonnenschutz",'GWP Baustoffe'!$F$77,Z56="Kraftpapier 120g",'GWP Baustoffe'!$F$110,Z56="Papiertapete bedr. ",'GWP Baustoffe'!$F$111,Z56="Glasvlies Tapete",'GWP Baustoffe'!$F$112,Z56="Glasvlies_bedr.",'GWP Baustoffe'!$F$113,Z56="Tanztepp. 2mm",'GWP Baustoffe'!$F$70,Z56="Tanztepp. 1,7mm",'GWP Baustoffe'!$F$70/2*1.7,Z56="Tanztepp. 1,2mm",'GWP Baustoffe'!$F$70/2*1.2,Z56="Malervlies",'GWP Baustoffe'!$F$75*0.6,Z56="Bodent. 450g BW",'GWP Baustoffe'!$F$32*0.5,Z56="Tüll 50g BW",'GWP Baustoffe'!$F$32*0.05,Z56="Tüll 50g KF",'GWP Baustoffe'!$F$33*0.05,Z56="Tüll 100g BW",'GWP Baustoffe'!$F$32*0.1,Z56="Tüll 100g KF",'GWP Baustoffe'!$F$33*0.1,Z56="Schl. Ne. 75g BW",'GWP Baustoffe'!$F$32*0.075,Z56="Schl. Ne. 75g KF",'GWP Baustoffe'!$F$33*0.075,Z56="Nessel 300g BW",'GWP Baustoffe'!$F$32*0.3,Z56="Nessel 300g KF",'GWP Baustoffe'!$F$33*0.3,Z56="Shirting 220g BW",'GWP Baustoffe'!$F$32*0.22,Z56="Hori- Ne. 400g BW",'GWP Baustoffe'!$F$32*0.4,Z56="Mollton 300g BW",'GWP Baustoffe'!$F$32*0.3,Z56="Dekomoll. 165g BW",'GWP Baustoffe'!$F$32*0.165,Z56="Velour 350g BW",'GWP Baustoffe'!$F$32*0.35,Z56="Velour 450g BW",'GWP Baustoffe'!$F$32*0.45,Z56="Velour 600g BW",'GWP Baustoffe'!$F$32*0.6,Z56="Glasklarfolie 0,3mm",'GWP Baustoffe'!$F$70*0.15,Z56="Proj.Folie 0,35mm",'GWP Baustoffe'!$F$70*0.175,Z56="Tyvek 2506B",'GWP Baustoffe'!$F$67,Z56="Mollton 200g BW",'GWP Baustoffe'!$F81*0.2,Z56="Wooleserge 150 B1",'GWP Baustoffe'!$F$120*1,Z56="Forbo Eternal PVC",'GWP Baustoffe'!$F$73,Z56="Kunstrasen 2400g/m²",'GWP Baustoffe'!$F$81,Z56="Teppich 750g/m²",'GWP Baustoffe'!$F$71*0.53,Z56="Teppich 300g/m²",'GWP Baustoffe'!$F$71*0.214)</f>
        <v>0</v>
      </c>
      <c r="AD56" s="161">
        <f>_xlfn.IFS(Z56="-",0,Z56="Schaumstoff_5cm",'GWP Baustoffe'!$H$34*1.5,Z56="PE_Noppenfolie",'GWP Baustoffe'!$H$80,Z56="PE_Folie 100my",'GWP Baustoffe'!$H$78,Z56="PE_Folie 1mm",'GWP Baustoffe'!$H$79,Z56="Linoleum allg",'GWP Baustoffe'!$H$68,Z56="Linoleum Forbo",'GWP Baustoffe'!$H$69,Z56="PVC 2mm",'GWP Baustoffe'!$H$70,Z56="Teppich 1400g/m²",'GWP Baustoffe'!$H$71,Z56="Laminat",'GWP Baustoffe'!$H$72,Z56="Natursteinfliesen",'GWP Baustoffe'!$H$73,Z56="keramische Fliesen",'GWP Baustoffe'!$H$74,Z56="Filz 3mm (400g)",'GWP Baustoffe'!$H$75,Z56="Filz Fulda Rex 800g",'GWP Baustoffe'!$H$76,Z56="Jute",'GWP Baustoffe'!$H$81,Z56="Hanfvlies 3mm",'GWP Baustoffe'!$H$82,Z56="Texil Sonnenschutz",'GWP Baustoffe'!$H$77,Z56="Kraftpapier 120g",'GWP Baustoffe'!$H$110,Z56="Papiertapete bedr. ",'GWP Baustoffe'!$H$111,Z56="Glasvlies Tapete",'GWP Baustoffe'!$H$112,Z56="Glasvlies_bedr.",'GWP Baustoffe'!$H$113,Z56="Tanztepp. 2mm",'GWP Baustoffe'!$H$70,Z56="Tanztepp. 1,7mm",'GWP Baustoffe'!$H$70/2*1.7,Z56="Tanztepp. 1,2mm",'GWP Baustoffe'!$H$70/2*1.2,Z56="Malervlies",'GWP Baustoffe'!$H$75*0.6,Z56="Bodent. 450g BW",'GWP Baustoffe'!$G$32*0.45,Z56="Tüll 50g BW",'GWP Baustoffe'!$G$32*0.05,Z56="Tüll 50g KF",'GWP Baustoffe'!$G$33*0.05,Z56="Tüll 100g BW",'GWP Baustoffe'!$G$32*0.1,Z56="Tüll 100g KF",'GWP Baustoffe'!$G$33*0.1,Z56="Schl. Ne. 75g BW",'GWP Baustoffe'!$G$32*0.075,Z56="Schl. Ne. 75g KF",'GWP Baustoffe'!$G$33*0.075,Z56="Nessel 300g BW",'GWP Baustoffe'!$G$32*0.3,Z56="Nessel 300g KF",'GWP Baustoffe'!$G$33*0.3,Z56="Shirting 220g BW",'GWP Baustoffe'!$G$32*0.22,Z56="Hori- Ne. 400g BW",'GWP Baustoffe'!$G$32*0.4,Z56="Mollton 300g BW",'GWP Baustoffe'!$G$32*0.3,Z56="Dekomoll. 165g BW",'GWP Baustoffe'!$G$32*0.165,Z56="Velour 350g BW",'GWP Baustoffe'!$G$32*0.35,Z56="Velour 450g BW",'GWP Baustoffe'!$G$32*0.45,Z56="Velour 600g BW",'GWP Baustoffe'!$G$32*0.6,Z56="Glasklarfolie 0,3mm",'GWP Baustoffe'!$H$70*0.15,Z56="Proj.Folie 0,35mm",'GWP Baustoffe'!$H$70*0.175,Z56="Tyvek 2506B",'GWP Baustoffe'!$H$67,Z56="Mollton 200g BW",'GWP Baustoffe'!$G$32*0.2,Z56="Wooleserge 150 B1",'GWP Baustoffe'!$H$120*1,Z56="Forbo Eternal PVC",'GWP Baustoffe'!$H$73,Z56="Kunstrasen 2400g/m²",'GWP Baustoffe'!$H$81,Z56="Teppich 750g/m²",'GWP Baustoffe'!$H$71*0.53,Z56="Teppich 300g/m²",'GWP Baustoffe'!$H$71*0.214)</f>
        <v>0</v>
      </c>
      <c r="AE56" s="131">
        <f t="shared" si="0"/>
        <v>0</v>
      </c>
      <c r="AF56" s="112"/>
      <c r="AG56" s="106" t="s">
        <v>24</v>
      </c>
      <c r="AH56" s="106"/>
      <c r="AI56" s="132">
        <f>_xlfn.IFS(AG56="-",0,AG56="Fassadenfarbe [l]",'GWP Baustoffe'!$H$36,AG56="Disp. Innen [l]",'GWP Baustoffe'!$H$37,AG56="Lacke, H²O [l]",'GWP Baustoffe'!$H$41,AG56="Lacke, löse. [l]",'GWP Baustoffe'!$H$38,AG56="Metalllack, löse. [l]",'GWP Baustoffe'!$H$43,AG56="Parkettlack H²O [l]",'GWP Baustoffe'!$H$43,AG56="Henso Brands. [kg]",'GWP Baustoffe'!$H$39,AG56="Kleber [kg]",'GWP Baustoffe'!$H$40,AG56="PE Schaum [kg]",'GWP Baustoffe'!$G$54,AG56="Gewebefüller [kg]",'GWP Baustoffe'!$H$56,AG56="Silicon [kg]",'GWP Baustoffe'!$H$45,AG56="Kalkfarbe [kg]",'GWP Baustoffe'!$H$44,AG56="GFK",'GWP Baustoffe'!$H$55,AG56="Gipsputz [kg]",'GWP Baustoffe'!$H$57,AG56="Acylfarbe [l]",'GWP Baustoffe'!$H$58,AG56="GFK [kg]",'GWP Baustoffe'!$H$53)</f>
        <v>0</v>
      </c>
      <c r="AJ56" s="133">
        <f t="shared" si="6"/>
        <v>0</v>
      </c>
      <c r="AK56" s="112"/>
      <c r="AL56" s="107" t="s">
        <v>24</v>
      </c>
      <c r="AM56" s="114"/>
      <c r="AN56" s="164">
        <v>0</v>
      </c>
      <c r="AO56" s="176">
        <f>_xlfn.IFS(AL56="-",0,AL56="Papphülsen [kg]",'GWP Baustoffe'!$F$64,AL56="Acrylwanne [kg]",'GWP Baustoffe'!$F$89,AL56="Stahlwanne [m²]",'GWP Baustoffe'!$F$90,AL56="Künst. Zweig, 70cm mit Blatt [Stk]",'GWP Baustoffe'!$F$143,AL56="Styropor 5x50x100cm [Stk]",'GWP Baustoffe'!$F$144,AL56="Styropor 20x50x100cm [Stk]",'GWP Baustoffe'!$F$145,AL56="Styroppor 30x50x100cm [Stk]",'GWP Baustoffe'!$F$146,AL56="Styropdur 3x60x120cm [Stk]",'GWP Baustoffe'!$F$147,AL56="Styropdur 4x60x120cm [Stk]",'GWP Baustoffe'!$F$148,AL56="Styropdur 5x60x120cm [Stk]",'GWP Baustoffe'!$F$149,AL56="Styropdur 12x60x120cm [Stk]",'GWP Baustoffe'!$F$150,AL56="Rohriso. PE  12/15mm x 9mm [m]",'GWP Baustoffe'!$F$151,AL56="Rohriso. PE 18mm x 20mm [m]",'GWP Baustoffe'!$F$152,AL56="Rohriso. PE  22mm x 20mm [m]",'GWP Baustoffe'!$F$153,AL56="Rohriso. PE  28mm x 20mm [m]",'GWP Baustoffe'!$F$154,AL56="Rohriso. PE  60mm x 20mm [m]",'GWP Baustoffe'!$F$155,AL56="Rohriso. PE  114mm x 20mm [m]",'GWP Baustoffe'!$F$156,AL56="Europalette [Stk]",'GWP Baustoffe'!$F$157,AL56="Pulverbeschichten [m²]",'GWP Baustoffe'!$F$172,AL56="Schrauben/Kleint. Satz [Stk]",'GWP Baustoffe'!$F$169,AL56="PVC Rohr [kg]",'GWP Baustoffe'!$F$63,AL56="Stroh/Heu [kg]",'GWP Baustoffe'!$F$60,AL56="fertige Innentür [Stk]",'GWP Baustoffe'!$F$158,AL56="Blähton [kg]",'GWP Baustoffe'!$F$176,AL56="Blähglas [kg]",'GWP Baustoffe'!$F$175,AL56="Perlit 0-3 [kg]",'GWP Baustoffe'!$F$177,AL56="Perlit 0-1 [kg]",'GWP Baustoffe'!$F$178,AL56="Kies 2/32 [kg]",'GWP Baustoffe'!$F$179,AL56="Bimskies [kg]",'GWP Baustoffe'!$F$180,AL56="Korkschrot [kg]",'GWP Baustoffe'!$F$181,AL56="Kalksteinsand tr. [kg]",'GWP Baustoffe'!$F$182,AL56="Sand 0/2 tr. [kg]",'GWP Baustoffe'!$F$183,AL56="Sand 0/2 feucht [kg]",'GWP Baustoffe'!$F$184,AL56="Lehm [m³]",'GWP Baustoffe'!$F$185,AL56="Torf [m³]",'GWP Baustoffe'!$F$186,AL56="Riggips 10mm [m²]",'GWP Baustoffe'!$F$188,AL56="Riggips 12,5mm [m²]",'GWP Baustoffe'!$F$189,AL56="Riggips 15mm [m²]",'GWP Baustoffe'!$F$190,AL56="Riggips 18mm [m²]",'GWP Baustoffe'!$F$191,AL56="Glasbaustein [m³]",'GWP Baustoffe'!$F$193,AL56="Promatec 15mm [m²]",'GWP Baustoffe'!$F$194,AL56="Steinwolle [m³]",'GWP Baustoffe'!$F$195)</f>
        <v>0</v>
      </c>
      <c r="AP56" s="161">
        <f>_xlfn.IFS(AL56="-",0,AL56="Papphülsen [kg]",'GWP Baustoffe'!$H$64,AL56="Acrylwanne [kg]",'GWP Baustoffe'!$H$89,AL56="Stahlwanne [m²]",'GWP Baustoffe'!$H$90,AL56="Künst. Zweig, 70cm mit Blatt [Stk]",'GWP Baustoffe'!$H$143,AL56="Styropor 5x50x100cm [Stk]",'GWP Baustoffe'!$H$144,AL56="Styropor 20x50x100cm [Stk]",'GWP Baustoffe'!$H$145,AL56="Styroppor 30x50x100cm [Stk]",'GWP Baustoffe'!$H$146,AL56="Styropdur 3x60x120cm [Stk]",'GWP Baustoffe'!$H$147,AL56="Styropdur 4x60x120cm [Stk]",'GWP Baustoffe'!$H$148,AL56="Styropdur 5x60x120cm [Stk]",'GWP Baustoffe'!$H$149,AL56="Styropdur 12x60x120cm [Stk]",'GWP Baustoffe'!$H$150,AL56="Rohriso. PE  12/15mm x 9mm [m]",'GWP Baustoffe'!$H$151,AL56="Rohriso. PE 18mm x 20mm [m]",'GWP Baustoffe'!$H$152,AL56="Rohriso. PE  22mm x 20mm [m]",'GWP Baustoffe'!$H$153,AL56="Rohriso. PE  28mm x 20mm [m]",'GWP Baustoffe'!$H$154,AL56="Rohriso. PE  60mm x 20mm [m]",'GWP Baustoffe'!$H$155,AL56="Rohriso. PE  114mm x 20mm [m]",'GWP Baustoffe'!$H$156,AL56="Europalette [Stk]",'GWP Baustoffe'!$H$157,AL56="Pulverbeschichten [m²]",'GWP Baustoffe'!$H$172,AL56="Schrauben/Kleint. Satz [Stk]",'GWP Baustoffe'!$H$169,AL56="PVC Rohr [kg]",'GWP Baustoffe'!$H$63,AL56="Stroh/Heu [kg]",'GWP Baustoffe'!$H$60,AL56="fertige Innentür [Stk]",'GWP Baustoffe'!$H$158,AL56="Blähton [kg]",'GWP Baustoffe'!$H$176,AL56="Blähglas [kg]",'GWP Baustoffe'!$H$175,AL56="Perlit 0-3 [kg]",'GWP Baustoffe'!$H$177,AL56="Perlit 0-1 [kg]",'GWP Baustoffe'!$H$178,AL56="Kies 2/32 [kg]",'GWP Baustoffe'!$H$179,AL56="Bimskies [kg]",'GWP Baustoffe'!$H$180,AL56="Korkschrot [kg]",'GWP Baustoffe'!$H$181,AL56="Kalksteinsand tr. [kg]",'GWP Baustoffe'!$H$182,AL56="Sand 0/2 tr. [kg]",'GWP Baustoffe'!$H$183,AL56="Sand 0/2 feucht [kg]",'GWP Baustoffe'!$H$184,AL56="Lehm [m³]",'GWP Baustoffe'!$H$185,AL56="Torf [m³]",'GWP Baustoffe'!$H$186,AL56="Riggips 10mm [m²]",'GWP Baustoffe'!$H$188,AL56="Riggips 12,5mm [m²]",'GWP Baustoffe'!$H$189,AL56="Riggips 15mm [m²]",'GWP Baustoffe'!$H$190,AL56="Riggips 18mm [m²]",'GWP Baustoffe'!$H$191,AL56="Glasbaustein [m³]",'GWP Baustoffe'!$H$193,AL56="Promatec 15mm [m²]",'GWP Baustoffe'!$H$194,AL56="Steinwolle [m³]",'GWP Baustoffe'!$H$195)</f>
        <v>0</v>
      </c>
      <c r="AQ56" s="131">
        <f t="shared" si="2"/>
        <v>0</v>
      </c>
      <c r="AR56" s="105"/>
      <c r="AS56" s="105"/>
      <c r="AT56" s="105"/>
      <c r="AU56" s="105"/>
      <c r="AV56" s="105"/>
      <c r="AW56" s="105"/>
    </row>
    <row r="57" spans="1:49" s="49" customFormat="1" ht="21" customHeight="1" thickBot="1" x14ac:dyDescent="0.35">
      <c r="A57" s="112"/>
      <c r="B57" s="106" t="s">
        <v>24</v>
      </c>
      <c r="C57" s="114"/>
      <c r="D57" s="164">
        <v>90</v>
      </c>
      <c r="E57" s="161">
        <f>_xlfn.IFS(B57="-",0,B57="Profil",'GWP Baustoffe'!$F$7,B57="Blech",'GWP Baustoffe'!$F$8,B57="Edel Blech",'GWP Baustoffe'!$F$47,B57="verz. Blech",'GWP Baustoffe'!F$49)</f>
        <v>0</v>
      </c>
      <c r="F57" s="129">
        <f>_xlfn.IFS(B57="-",0,B57="Profil",'GWP Baustoffe'!$H$7,B57="Blech",'GWP Baustoffe'!$H$8,B57="Edel Blech",'GWP Baustoffe'!$H$47,B57="verz. Blech",'GWP Baustoffe'!$H$49)</f>
        <v>0</v>
      </c>
      <c r="G57" s="131">
        <f t="shared" si="3"/>
        <v>0</v>
      </c>
      <c r="H57" s="112"/>
      <c r="I57" s="106" t="s">
        <v>24</v>
      </c>
      <c r="J57" s="158"/>
      <c r="K57" s="164">
        <v>90</v>
      </c>
      <c r="L57" s="161">
        <f>_xlfn.IFS(I57="-",0,I57="Al Profil",'GWP Baustoffe'!$F$9,I57="Al Blech",'GWP Baustoffe'!$F$10,I57="Cu Blech",0)</f>
        <v>0</v>
      </c>
      <c r="M57" s="129">
        <f>_xlfn.IFS(I57="-",0,I57="Al Profil",'GWP Baustoffe'!$H$9,I57="Al Blech",'GWP Baustoffe'!$H$10,I57="Cu Blech",'GWP Baustoffe'!$H$48)</f>
        <v>0</v>
      </c>
      <c r="N57" s="131">
        <f t="shared" si="4"/>
        <v>0</v>
      </c>
      <c r="O57" s="112"/>
      <c r="P57" s="106" t="s">
        <v>24</v>
      </c>
      <c r="Q57" s="107"/>
      <c r="R57" s="115"/>
      <c r="S57" s="107"/>
      <c r="T57" s="114"/>
      <c r="U57" s="165">
        <v>10</v>
      </c>
      <c r="V57" s="162">
        <f>_xlfn.IFS(P57="-",0,P57="Latten",'GWP Baustoffe'!$F$13,P57="Latten zert.",'GWP Baustoffe'!$F$13,P57="KVH",'GWP Baustoffe'!$F$14,P57="Hobelware",'GWP Baustoffe'!$F$15,P57="Hobelware zert.",'GWP Baustoffe'!$F$15,P57="Sperrholz",'GWP Baustoffe'!$F$16,P57="Sperrholz zert.",'GWP Baustoffe'!$F$16,P57="Fi 3-Schicht",'GWP Baustoffe'!$F$17,P57="Fi 3-Schicht zert.",'GWP Baustoffe'!$F$17,P57="Gabun Tipla",'GWP Baustoffe'!$F$18,P57="MDF",'GWP Baustoffe'!$F$19,P57="MDF be.",'GWP Baustoffe'!$F$20,P57="HDF",'GWP Baustoffe'!$F$21,P57="Spanplatte",'GWP Baustoffe'!$F$22,P57="Spanplatte, be.",'GWP Baustoffe'!$F$23,P57="Laubschnittholz",'GWP Baustoffe'!$F$24,P57="OSB",'GWP Baustoffe'!$F$25,P57="Steico LVL",'GWP Baustoffe'!$F$26,P57="Gabun Sperr.",'GWP Baustoffe'!$F$27,P57="Birke Multi",'GWP Baustoffe'!$F$28,P57="Birke Multi zert.",'GWP Baustoffe'!$F$28,P57="HPL 0,8mm",'GWP Baustoffe'!$F$29*1250,P57="Polystyrol (XPS)",'GWP Baustoffe'!$F$87)</f>
        <v>0</v>
      </c>
      <c r="W57" s="129">
        <f>_xlfn.IFS(P57="-",0,P57="Latten",'GWP Baustoffe'!$H$13,P57="Latten zert.",'GWP Baustoffe'!$I$13,P57="KVH",'GWP Baustoffe'!$H$14,P57="Hobelware",'GWP Baustoffe'!$H$15,P57="Hobelware zert.",'GWP Baustoffe'!$I$15,P57="Sperrholz",'GWP Baustoffe'!$H$16,P57="Sperrholz zert.",'GWP Baustoffe'!$I$16,P57="Fi 3-Schicht",'GWP Baustoffe'!$H$17,P57="Fi 3-Schicht zert.",'GWP Baustoffe'!$I$17,P57="Gabun Tipla",'GWP Baustoffe'!$H$18,P57="MDF",'GWP Baustoffe'!$H$19,P57="MDF be.",'GWP Baustoffe'!$H$20,P57="HDF",'GWP Baustoffe'!$H$21,P57="Spanplatte",'GWP Baustoffe'!$H$22,P57="Spanplatte, be.",'GWP Baustoffe'!$H$23,P57="Laubschnittholz",'GWP Baustoffe'!$H$24,P57="OSB",'GWP Baustoffe'!$H$25,P57="Steico LVL",'GWP Baustoffe'!$H$26,P57="Gabun Sperr.",'GWP Baustoffe'!$H$27,P57="Birke Multi",'GWP Baustoffe'!$H$28,P57="Birke Multi zert.",'GWP Baustoffe'!$I$28,P57="HPL 0,8mm",'GWP Baustoffe'!$H$29*1250,P57="Polystyrol (XPS)",'GWP Baustoffe'!$H$87)</f>
        <v>0</v>
      </c>
      <c r="X57" s="131">
        <f t="shared" si="5"/>
        <v>0</v>
      </c>
      <c r="Y57" s="113"/>
      <c r="Z57" s="107" t="s">
        <v>24</v>
      </c>
      <c r="AA57" s="114"/>
      <c r="AB57" s="164">
        <v>0</v>
      </c>
      <c r="AC57" s="189">
        <f>_xlfn.IFS(Z57="-",0,Z57="Schaumstoff_5cm",'GWP Baustoffe'!$F$34*1.5,Z57="PE_Noppenfolie",'GWP Baustoffe'!$F$80,Z57="PE_Folie 100my",'GWP Baustoffe'!$F$78,Z57="PE_Folie 1mm",'GWP Baustoffe'!$F$79,Z57="Linoleum allg",'GWP Baustoffe'!$F$68,Z57="Linoleum Forbo",'GWP Baustoffe'!$F$69,Z57="PVC 2mm",'GWP Baustoffe'!$F$70,Z57="Teppich 1400g/m²",'GWP Baustoffe'!$F$71,Z57="Laminat",'GWP Baustoffe'!$F$72,Z57="Natursteinfliesen",'GWP Baustoffe'!$F$73,Z57="keramische Fliesen",'GWP Baustoffe'!$F$74,Z57="Filz 3mm (400g)",'GWP Baustoffe'!$F$75,Z57="Filz Fulda Rex 800g",'GWP Baustoffe'!$F$76,Z57="Hanfvlies 3mm",'GWP Baustoffe'!$F$82,Z57="Texil Sonnenschutz",'GWP Baustoffe'!$F$77,Z57="Kraftpapier 120g",'GWP Baustoffe'!$F$110,Z57="Papiertapete bedr. ",'GWP Baustoffe'!$F$111,Z57="Glasvlies Tapete",'GWP Baustoffe'!$F$112,Z57="Glasvlies_bedr.",'GWP Baustoffe'!$F$113,Z57="Tanztepp. 2mm",'GWP Baustoffe'!$F$70,Z57="Tanztepp. 1,7mm",'GWP Baustoffe'!$F$70/2*1.7,Z57="Tanztepp. 1,2mm",'GWP Baustoffe'!$F$70/2*1.2,Z57="Malervlies",'GWP Baustoffe'!$F$75*0.6,Z57="Bodent. 450g BW",'GWP Baustoffe'!$F$32*0.5,Z57="Tüll 50g BW",'GWP Baustoffe'!$F$32*0.05,Z57="Tüll 50g KF",'GWP Baustoffe'!$F$33*0.05,Z57="Tüll 100g BW",'GWP Baustoffe'!$F$32*0.1,Z57="Tüll 100g KF",'GWP Baustoffe'!$F$33*0.1,Z57="Schl. Ne. 75g BW",'GWP Baustoffe'!$F$32*0.075,Z57="Schl. Ne. 75g KF",'GWP Baustoffe'!$F$33*0.075,Z57="Nessel 300g BW",'GWP Baustoffe'!$F$32*0.3,Z57="Nessel 300g KF",'GWP Baustoffe'!$F$33*0.3,Z57="Shirting 220g BW",'GWP Baustoffe'!$F$32*0.22,Z57="Hori- Ne. 400g BW",'GWP Baustoffe'!$F$32*0.4,Z57="Mollton 300g BW",'GWP Baustoffe'!$F$32*0.3,Z57="Dekomoll. 165g BW",'GWP Baustoffe'!$F$32*0.165,Z57="Velour 350g BW",'GWP Baustoffe'!$F$32*0.35,Z57="Velour 450g BW",'GWP Baustoffe'!$F$32*0.45,Z57="Velour 600g BW",'GWP Baustoffe'!$F$32*0.6,Z57="Glasklarfolie 0,3mm",'GWP Baustoffe'!$F$70*0.15,Z57="Proj.Folie 0,35mm",'GWP Baustoffe'!$F$70*0.175,Z57="Tyvek 2506B",'GWP Baustoffe'!$F$67,Z57="Mollton 200g BW",'GWP Baustoffe'!$F82*0.2,Z57="Wooleserge 150 B1",'GWP Baustoffe'!$F$120*1,Z57="Forbo Eternal PVC",'GWP Baustoffe'!$F$73,Z57="Kunstrasen 2400g/m²",'GWP Baustoffe'!$F$81,Z57="Teppich 750g/m²",'GWP Baustoffe'!$F$71*0.53,Z57="Teppich 300g/m²",'GWP Baustoffe'!$F$71*0.214)</f>
        <v>0</v>
      </c>
      <c r="AD57" s="161">
        <f>_xlfn.IFS(Z57="-",0,Z57="Schaumstoff_5cm",'GWP Baustoffe'!$H$34*1.5,Z57="PE_Noppenfolie",'GWP Baustoffe'!$H$80,Z57="PE_Folie 100my",'GWP Baustoffe'!$H$78,Z57="PE_Folie 1mm",'GWP Baustoffe'!$H$79,Z57="Linoleum allg",'GWP Baustoffe'!$H$68,Z57="Linoleum Forbo",'GWP Baustoffe'!$H$69,Z57="PVC 2mm",'GWP Baustoffe'!$H$70,Z57="Teppich 1400g/m²",'GWP Baustoffe'!$H$71,Z57="Laminat",'GWP Baustoffe'!$H$72,Z57="Natursteinfliesen",'GWP Baustoffe'!$H$73,Z57="keramische Fliesen",'GWP Baustoffe'!$H$74,Z57="Filz 3mm (400g)",'GWP Baustoffe'!$H$75,Z57="Filz Fulda Rex 800g",'GWP Baustoffe'!$H$76,Z57="Jute",'GWP Baustoffe'!$H$81,Z57="Hanfvlies 3mm",'GWP Baustoffe'!$H$82,Z57="Texil Sonnenschutz",'GWP Baustoffe'!$H$77,Z57="Kraftpapier 120g",'GWP Baustoffe'!$H$110,Z57="Papiertapete bedr. ",'GWP Baustoffe'!$H$111,Z57="Glasvlies Tapete",'GWP Baustoffe'!$H$112,Z57="Glasvlies_bedr.",'GWP Baustoffe'!$H$113,Z57="Tanztepp. 2mm",'GWP Baustoffe'!$H$70,Z57="Tanztepp. 1,7mm",'GWP Baustoffe'!$H$70/2*1.7,Z57="Tanztepp. 1,2mm",'GWP Baustoffe'!$H$70/2*1.2,Z57="Malervlies",'GWP Baustoffe'!$H$75*0.6,Z57="Bodent. 450g BW",'GWP Baustoffe'!$G$32*0.45,Z57="Tüll 50g BW",'GWP Baustoffe'!$G$32*0.05,Z57="Tüll 50g KF",'GWP Baustoffe'!$G$33*0.05,Z57="Tüll 100g BW",'GWP Baustoffe'!$G$32*0.1,Z57="Tüll 100g KF",'GWP Baustoffe'!$G$33*0.1,Z57="Schl. Ne. 75g BW",'GWP Baustoffe'!$G$32*0.075,Z57="Schl. Ne. 75g KF",'GWP Baustoffe'!$G$33*0.075,Z57="Nessel 300g BW",'GWP Baustoffe'!$G$32*0.3,Z57="Nessel 300g KF",'GWP Baustoffe'!$G$33*0.3,Z57="Shirting 220g BW",'GWP Baustoffe'!$G$32*0.22,Z57="Hori- Ne. 400g BW",'GWP Baustoffe'!$G$32*0.4,Z57="Mollton 300g BW",'GWP Baustoffe'!$G$32*0.3,Z57="Dekomoll. 165g BW",'GWP Baustoffe'!$G$32*0.165,Z57="Velour 350g BW",'GWP Baustoffe'!$G$32*0.35,Z57="Velour 450g BW",'GWP Baustoffe'!$G$32*0.45,Z57="Velour 600g BW",'GWP Baustoffe'!$G$32*0.6,Z57="Glasklarfolie 0,3mm",'GWP Baustoffe'!$H$70*0.15,Z57="Proj.Folie 0,35mm",'GWP Baustoffe'!$H$70*0.175,Z57="Tyvek 2506B",'GWP Baustoffe'!$H$67,Z57="Mollton 200g BW",'GWP Baustoffe'!$G$32*0.2,Z57="Wooleserge 150 B1",'GWP Baustoffe'!$H$120*1,Z57="Forbo Eternal PVC",'GWP Baustoffe'!$H$73,Z57="Kunstrasen 2400g/m²",'GWP Baustoffe'!$H$81,Z57="Teppich 750g/m²",'GWP Baustoffe'!$H$71*0.53,Z57="Teppich 300g/m²",'GWP Baustoffe'!$H$71*0.214)</f>
        <v>0</v>
      </c>
      <c r="AE57" s="131">
        <f t="shared" si="0"/>
        <v>0</v>
      </c>
      <c r="AF57" s="112"/>
      <c r="AG57" s="106" t="s">
        <v>24</v>
      </c>
      <c r="AH57" s="106"/>
      <c r="AI57" s="132">
        <f>_xlfn.IFS(AG57="-",0,AG57="Fassadenfarbe [l]",'GWP Baustoffe'!$H$36,AG57="Disp. Innen [l]",'GWP Baustoffe'!$H$37,AG57="Lacke, H²O [l]",'GWP Baustoffe'!$H$41,AG57="Lacke, löse. [l]",'GWP Baustoffe'!$H$38,AG57="Metalllack, löse. [l]",'GWP Baustoffe'!$H$43,AG57="Parkettlack H²O [l]",'GWP Baustoffe'!$H$43,AG57="Henso Brands. [kg]",'GWP Baustoffe'!$H$39,AG57="Kleber [kg]",'GWP Baustoffe'!$H$40,AG57="PE Schaum [kg]",'GWP Baustoffe'!$G$54,AG57="Gewebefüller [kg]",'GWP Baustoffe'!$H$56,AG57="Silicon [kg]",'GWP Baustoffe'!$H$45,AG57="Kalkfarbe [kg]",'GWP Baustoffe'!$H$44,AG57="GFK",'GWP Baustoffe'!$H$55,AG57="Gipsputz [kg]",'GWP Baustoffe'!$H$57,AG57="Acylfarbe [l]",'GWP Baustoffe'!$H$58,AG57="GFK [kg]",'GWP Baustoffe'!$H$53)</f>
        <v>0</v>
      </c>
      <c r="AJ57" s="133">
        <f t="shared" si="6"/>
        <v>0</v>
      </c>
      <c r="AK57" s="112"/>
      <c r="AL57" s="107" t="s">
        <v>24</v>
      </c>
      <c r="AM57" s="114"/>
      <c r="AN57" s="164">
        <v>0</v>
      </c>
      <c r="AO57" s="176">
        <f>_xlfn.IFS(AL57="-",0,AL57="Papphülsen [kg]",'GWP Baustoffe'!$F$64,AL57="Acrylwanne [kg]",'GWP Baustoffe'!$F$89,AL57="Stahlwanne [m²]",'GWP Baustoffe'!$F$90,AL57="Künst. Zweig, 70cm mit Blatt [Stk]",'GWP Baustoffe'!$F$143,AL57="Styropor 5x50x100cm [Stk]",'GWP Baustoffe'!$F$144,AL57="Styropor 20x50x100cm [Stk]",'GWP Baustoffe'!$F$145,AL57="Styroppor 30x50x100cm [Stk]",'GWP Baustoffe'!$F$146,AL57="Styropdur 3x60x120cm [Stk]",'GWP Baustoffe'!$F$147,AL57="Styropdur 4x60x120cm [Stk]",'GWP Baustoffe'!$F$148,AL57="Styropdur 5x60x120cm [Stk]",'GWP Baustoffe'!$F$149,AL57="Styropdur 12x60x120cm [Stk]",'GWP Baustoffe'!$F$150,AL57="Rohriso. PE  12/15mm x 9mm [m]",'GWP Baustoffe'!$F$151,AL57="Rohriso. PE 18mm x 20mm [m]",'GWP Baustoffe'!$F$152,AL57="Rohriso. PE  22mm x 20mm [m]",'GWP Baustoffe'!$F$153,AL57="Rohriso. PE  28mm x 20mm [m]",'GWP Baustoffe'!$F$154,AL57="Rohriso. PE  60mm x 20mm [m]",'GWP Baustoffe'!$F$155,AL57="Rohriso. PE  114mm x 20mm [m]",'GWP Baustoffe'!$F$156,AL57="Europalette [Stk]",'GWP Baustoffe'!$F$157,AL57="Pulverbeschichten [m²]",'GWP Baustoffe'!$F$172,AL57="Schrauben/Kleint. Satz [Stk]",'GWP Baustoffe'!$F$169,AL57="PVC Rohr [kg]",'GWP Baustoffe'!$F$63,AL57="Stroh/Heu [kg]",'GWP Baustoffe'!$F$60,AL57="fertige Innentür [Stk]",'GWP Baustoffe'!$F$158,AL57="Blähton [kg]",'GWP Baustoffe'!$F$176,AL57="Blähglas [kg]",'GWP Baustoffe'!$F$175,AL57="Perlit 0-3 [kg]",'GWP Baustoffe'!$F$177,AL57="Perlit 0-1 [kg]",'GWP Baustoffe'!$F$178,AL57="Kies 2/32 [kg]",'GWP Baustoffe'!$F$179,AL57="Bimskies [kg]",'GWP Baustoffe'!$F$180,AL57="Korkschrot [kg]",'GWP Baustoffe'!$F$181,AL57="Kalksteinsand tr. [kg]",'GWP Baustoffe'!$F$182,AL57="Sand 0/2 tr. [kg]",'GWP Baustoffe'!$F$183,AL57="Sand 0/2 feucht [kg]",'GWP Baustoffe'!$F$184,AL57="Lehm [m³]",'GWP Baustoffe'!$F$185,AL57="Torf [m³]",'GWP Baustoffe'!$F$186,AL57="Riggips 10mm [m²]",'GWP Baustoffe'!$F$188,AL57="Riggips 12,5mm [m²]",'GWP Baustoffe'!$F$189,AL57="Riggips 15mm [m²]",'GWP Baustoffe'!$F$190,AL57="Riggips 18mm [m²]",'GWP Baustoffe'!$F$191,AL57="Glasbaustein [m³]",'GWP Baustoffe'!$F$193,AL57="Promatec 15mm [m²]",'GWP Baustoffe'!$F$194,AL57="Steinwolle [m³]",'GWP Baustoffe'!$F$195)</f>
        <v>0</v>
      </c>
      <c r="AP57" s="161">
        <f>_xlfn.IFS(AL57="-",0,AL57="Papphülsen [kg]",'GWP Baustoffe'!$H$64,AL57="Acrylwanne [kg]",'GWP Baustoffe'!$H$89,AL57="Stahlwanne [m²]",'GWP Baustoffe'!$H$90,AL57="Künst. Zweig, 70cm mit Blatt [Stk]",'GWP Baustoffe'!$H$143,AL57="Styropor 5x50x100cm [Stk]",'GWP Baustoffe'!$H$144,AL57="Styropor 20x50x100cm [Stk]",'GWP Baustoffe'!$H$145,AL57="Styroppor 30x50x100cm [Stk]",'GWP Baustoffe'!$H$146,AL57="Styropdur 3x60x120cm [Stk]",'GWP Baustoffe'!$H$147,AL57="Styropdur 4x60x120cm [Stk]",'GWP Baustoffe'!$H$148,AL57="Styropdur 5x60x120cm [Stk]",'GWP Baustoffe'!$H$149,AL57="Styropdur 12x60x120cm [Stk]",'GWP Baustoffe'!$H$150,AL57="Rohriso. PE  12/15mm x 9mm [m]",'GWP Baustoffe'!$H$151,AL57="Rohriso. PE 18mm x 20mm [m]",'GWP Baustoffe'!$H$152,AL57="Rohriso. PE  22mm x 20mm [m]",'GWP Baustoffe'!$H$153,AL57="Rohriso. PE  28mm x 20mm [m]",'GWP Baustoffe'!$H$154,AL57="Rohriso. PE  60mm x 20mm [m]",'GWP Baustoffe'!$H$155,AL57="Rohriso. PE  114mm x 20mm [m]",'GWP Baustoffe'!$H$156,AL57="Europalette [Stk]",'GWP Baustoffe'!$H$157,AL57="Pulverbeschichten [m²]",'GWP Baustoffe'!$H$172,AL57="Schrauben/Kleint. Satz [Stk]",'GWP Baustoffe'!$H$169,AL57="PVC Rohr [kg]",'GWP Baustoffe'!$H$63,AL57="Stroh/Heu [kg]",'GWP Baustoffe'!$H$60,AL57="fertige Innentür [Stk]",'GWP Baustoffe'!$H$158,AL57="Blähton [kg]",'GWP Baustoffe'!$H$176,AL57="Blähglas [kg]",'GWP Baustoffe'!$H$175,AL57="Perlit 0-3 [kg]",'GWP Baustoffe'!$H$177,AL57="Perlit 0-1 [kg]",'GWP Baustoffe'!$H$178,AL57="Kies 2/32 [kg]",'GWP Baustoffe'!$H$179,AL57="Bimskies [kg]",'GWP Baustoffe'!$H$180,AL57="Korkschrot [kg]",'GWP Baustoffe'!$H$181,AL57="Kalksteinsand tr. [kg]",'GWP Baustoffe'!$H$182,AL57="Sand 0/2 tr. [kg]",'GWP Baustoffe'!$H$183,AL57="Sand 0/2 feucht [kg]",'GWP Baustoffe'!$H$184,AL57="Lehm [m³]",'GWP Baustoffe'!$H$185,AL57="Torf [m³]",'GWP Baustoffe'!$H$186,AL57="Riggips 10mm [m²]",'GWP Baustoffe'!$H$188,AL57="Riggips 12,5mm [m²]",'GWP Baustoffe'!$H$189,AL57="Riggips 15mm [m²]",'GWP Baustoffe'!$H$190,AL57="Riggips 18mm [m²]",'GWP Baustoffe'!$H$191,AL57="Glasbaustein [m³]",'GWP Baustoffe'!$H$193,AL57="Promatec 15mm [m²]",'GWP Baustoffe'!$H$194,AL57="Steinwolle [m³]",'GWP Baustoffe'!$H$195)</f>
        <v>0</v>
      </c>
      <c r="AQ57" s="131">
        <f t="shared" si="2"/>
        <v>0</v>
      </c>
      <c r="AR57" s="105"/>
      <c r="AS57" s="105"/>
      <c r="AT57" s="105"/>
      <c r="AU57" s="105"/>
      <c r="AV57" s="105"/>
      <c r="AW57" s="105"/>
    </row>
    <row r="58" spans="1:49" s="49" customFormat="1" ht="21" customHeight="1" thickBot="1" x14ac:dyDescent="0.35">
      <c r="A58" s="112"/>
      <c r="B58" s="106" t="s">
        <v>24</v>
      </c>
      <c r="C58" s="114"/>
      <c r="D58" s="164">
        <v>90</v>
      </c>
      <c r="E58" s="161">
        <f>_xlfn.IFS(B58="-",0,B58="Profil",'GWP Baustoffe'!$F$7,B58="Blech",'GWP Baustoffe'!$F$8,B58="Edel Blech",'GWP Baustoffe'!$F$47,B58="verz. Blech",'GWP Baustoffe'!F$49)</f>
        <v>0</v>
      </c>
      <c r="F58" s="129">
        <f>_xlfn.IFS(B58="-",0,B58="Profil",'GWP Baustoffe'!$H$7,B58="Blech",'GWP Baustoffe'!$H$8,B58="Edel Blech",'GWP Baustoffe'!$H$47,B58="verz. Blech",'GWP Baustoffe'!$H$49)</f>
        <v>0</v>
      </c>
      <c r="G58" s="131">
        <f t="shared" si="3"/>
        <v>0</v>
      </c>
      <c r="H58" s="112"/>
      <c r="I58" s="106" t="s">
        <v>24</v>
      </c>
      <c r="J58" s="158"/>
      <c r="K58" s="164">
        <v>90</v>
      </c>
      <c r="L58" s="161">
        <f>_xlfn.IFS(I58="-",0,I58="Al Profil",'GWP Baustoffe'!$F$9,I58="Al Blech",'GWP Baustoffe'!$F$10,I58="Cu Blech",0)</f>
        <v>0</v>
      </c>
      <c r="M58" s="129">
        <f>_xlfn.IFS(I58="-",0,I58="Al Profil",'GWP Baustoffe'!$H$9,I58="Al Blech",'GWP Baustoffe'!$H$10,I58="Cu Blech",'GWP Baustoffe'!$H$48)</f>
        <v>0</v>
      </c>
      <c r="N58" s="131">
        <f t="shared" si="4"/>
        <v>0</v>
      </c>
      <c r="O58" s="140"/>
      <c r="P58" s="141"/>
      <c r="Q58" s="141"/>
      <c r="R58" s="141"/>
      <c r="S58" s="340" t="s">
        <v>52</v>
      </c>
      <c r="T58" s="341"/>
      <c r="U58" s="348" t="e">
        <f>X58/H77*100</f>
        <v>#DIV/0!</v>
      </c>
      <c r="V58" s="152"/>
      <c r="W58" s="336" t="e">
        <f>X58/H77*100</f>
        <v>#DIV/0!</v>
      </c>
      <c r="X58" s="338">
        <f>SUM(X7:X57)</f>
        <v>0</v>
      </c>
      <c r="Y58" s="113"/>
      <c r="Z58" s="107" t="s">
        <v>24</v>
      </c>
      <c r="AA58" s="114"/>
      <c r="AB58" s="164">
        <v>0</v>
      </c>
      <c r="AC58" s="189">
        <f>_xlfn.IFS(Z58="-",0,Z58="Schaumstoff_5cm",'GWP Baustoffe'!$F$34*1.5,Z58="PE_Noppenfolie",'GWP Baustoffe'!$F$80,Z58="PE_Folie 100my",'GWP Baustoffe'!$F$78,Z58="PE_Folie 1mm",'GWP Baustoffe'!$F$79,Z58="Linoleum allg",'GWP Baustoffe'!$F$68,Z58="Linoleum Forbo",'GWP Baustoffe'!$F$69,Z58="PVC 2mm",'GWP Baustoffe'!$F$70,Z58="Teppich 1400g/m²",'GWP Baustoffe'!$F$71,Z58="Laminat",'GWP Baustoffe'!$F$72,Z58="Natursteinfliesen",'GWP Baustoffe'!$F$73,Z58="keramische Fliesen",'GWP Baustoffe'!$F$74,Z58="Filz 3mm (400g)",'GWP Baustoffe'!$F$75,Z58="Filz Fulda Rex 800g",'GWP Baustoffe'!$F$76,Z58="Hanfvlies 3mm",'GWP Baustoffe'!$F$82,Z58="Texil Sonnenschutz",'GWP Baustoffe'!$F$77,Z58="Kraftpapier 120g",'GWP Baustoffe'!$F$110,Z58="Papiertapete bedr. ",'GWP Baustoffe'!$F$111,Z58="Glasvlies Tapete",'GWP Baustoffe'!$F$112,Z58="Glasvlies_bedr.",'GWP Baustoffe'!$F$113,Z58="Tanztepp. 2mm",'GWP Baustoffe'!$F$70,Z58="Tanztepp. 1,7mm",'GWP Baustoffe'!$F$70/2*1.7,Z58="Tanztepp. 1,2mm",'GWP Baustoffe'!$F$70/2*1.2,Z58="Malervlies",'GWP Baustoffe'!$F$75*0.6,Z58="Bodent. 450g BW",'GWP Baustoffe'!$F$32*0.5,Z58="Tüll 50g BW",'GWP Baustoffe'!$F$32*0.05,Z58="Tüll 50g KF",'GWP Baustoffe'!$F$33*0.05,Z58="Tüll 100g BW",'GWP Baustoffe'!$F$32*0.1,Z58="Tüll 100g KF",'GWP Baustoffe'!$F$33*0.1,Z58="Schl. Ne. 75g BW",'GWP Baustoffe'!$F$32*0.075,Z58="Schl. Ne. 75g KF",'GWP Baustoffe'!$F$33*0.075,Z58="Nessel 300g BW",'GWP Baustoffe'!$F$32*0.3,Z58="Nessel 300g KF",'GWP Baustoffe'!$F$33*0.3,Z58="Shirting 220g BW",'GWP Baustoffe'!$F$32*0.22,Z58="Hori- Ne. 400g BW",'GWP Baustoffe'!$F$32*0.4,Z58="Mollton 300g BW",'GWP Baustoffe'!$F$32*0.3,Z58="Dekomoll. 165g BW",'GWP Baustoffe'!$F$32*0.165,Z58="Velour 350g BW",'GWP Baustoffe'!$F$32*0.35,Z58="Velour 450g BW",'GWP Baustoffe'!$F$32*0.45,Z58="Velour 600g BW",'GWP Baustoffe'!$F$32*0.6,Z58="Glasklarfolie 0,3mm",'GWP Baustoffe'!$F$70*0.15,Z58="Proj.Folie 0,35mm",'GWP Baustoffe'!$F$70*0.175,Z58="Tyvek 2506B",'GWP Baustoffe'!$F$67,Z58="Mollton 200g BW",'GWP Baustoffe'!$F83*0.2,Z58="Wooleserge 150 B1",'GWP Baustoffe'!$F$120*1,Z58="Forbo Eternal PVC",'GWP Baustoffe'!$F$73,Z58="Kunstrasen 2400g/m²",'GWP Baustoffe'!$F$81,Z58="Teppich 750g/m²",'GWP Baustoffe'!$F$71*0.53,Z58="Teppich 300g/m²",'GWP Baustoffe'!$F$71*0.214)</f>
        <v>0</v>
      </c>
      <c r="AD58" s="161">
        <f>_xlfn.IFS(Z58="-",0,Z58="Schaumstoff_5cm",'GWP Baustoffe'!$H$34*1.5,Z58="PE_Noppenfolie",'GWP Baustoffe'!$H$80,Z58="PE_Folie 100my",'GWP Baustoffe'!$H$78,Z58="PE_Folie 1mm",'GWP Baustoffe'!$H$79,Z58="Linoleum allg",'GWP Baustoffe'!$H$68,Z58="Linoleum Forbo",'GWP Baustoffe'!$H$69,Z58="PVC 2mm",'GWP Baustoffe'!$H$70,Z58="Teppich 1400g/m²",'GWP Baustoffe'!$H$71,Z58="Laminat",'GWP Baustoffe'!$H$72,Z58="Natursteinfliesen",'GWP Baustoffe'!$H$73,Z58="keramische Fliesen",'GWP Baustoffe'!$H$74,Z58="Filz 3mm (400g)",'GWP Baustoffe'!$H$75,Z58="Filz Fulda Rex 800g",'GWP Baustoffe'!$H$76,Z58="Jute",'GWP Baustoffe'!$H$81,Z58="Hanfvlies 3mm",'GWP Baustoffe'!$H$82,Z58="Texil Sonnenschutz",'GWP Baustoffe'!$H$77,Z58="Kraftpapier 120g",'GWP Baustoffe'!$H$110,Z58="Papiertapete bedr. ",'GWP Baustoffe'!$H$111,Z58="Glasvlies Tapete",'GWP Baustoffe'!$H$112,Z58="Glasvlies_bedr.",'GWP Baustoffe'!$H$113,Z58="Tanztepp. 2mm",'GWP Baustoffe'!$H$70,Z58="Tanztepp. 1,7mm",'GWP Baustoffe'!$H$70/2*1.7,Z58="Tanztepp. 1,2mm",'GWP Baustoffe'!$H$70/2*1.2,Z58="Malervlies",'GWP Baustoffe'!$H$75*0.6,Z58="Bodent. 450g BW",'GWP Baustoffe'!$G$32*0.45,Z58="Tüll 50g BW",'GWP Baustoffe'!$G$32*0.05,Z58="Tüll 50g KF",'GWP Baustoffe'!$G$33*0.05,Z58="Tüll 100g BW",'GWP Baustoffe'!$G$32*0.1,Z58="Tüll 100g KF",'GWP Baustoffe'!$G$33*0.1,Z58="Schl. Ne. 75g BW",'GWP Baustoffe'!$G$32*0.075,Z58="Schl. Ne. 75g KF",'GWP Baustoffe'!$G$33*0.075,Z58="Nessel 300g BW",'GWP Baustoffe'!$G$32*0.3,Z58="Nessel 300g KF",'GWP Baustoffe'!$G$33*0.3,Z58="Shirting 220g BW",'GWP Baustoffe'!$G$32*0.22,Z58="Hori- Ne. 400g BW",'GWP Baustoffe'!$G$32*0.4,Z58="Mollton 300g BW",'GWP Baustoffe'!$G$32*0.3,Z58="Dekomoll. 165g BW",'GWP Baustoffe'!$G$32*0.165,Z58="Velour 350g BW",'GWP Baustoffe'!$G$32*0.35,Z58="Velour 450g BW",'GWP Baustoffe'!$G$32*0.45,Z58="Velour 600g BW",'GWP Baustoffe'!$G$32*0.6,Z58="Glasklarfolie 0,3mm",'GWP Baustoffe'!$H$70*0.15,Z58="Proj.Folie 0,35mm",'GWP Baustoffe'!$H$70*0.175,Z58="Tyvek 2506B",'GWP Baustoffe'!$H$67,Z58="Mollton 200g BW",'GWP Baustoffe'!$G$32*0.2,Z58="Wooleserge 150 B1",'GWP Baustoffe'!$H$120*1,Z58="Forbo Eternal PVC",'GWP Baustoffe'!$H$73,Z58="Kunstrasen 2400g/m²",'GWP Baustoffe'!$H$81,Z58="Teppich 750g/m²",'GWP Baustoffe'!$H$71*0.53,Z58="Teppich 300g/m²",'GWP Baustoffe'!$H$71*0.214)</f>
        <v>0</v>
      </c>
      <c r="AE58" s="131">
        <f t="shared" si="0"/>
        <v>0</v>
      </c>
      <c r="AF58" s="112"/>
      <c r="AG58" s="106" t="s">
        <v>24</v>
      </c>
      <c r="AH58" s="106"/>
      <c r="AI58" s="132">
        <f>_xlfn.IFS(AG58="-",0,AG58="Fassadenfarbe [l]",'GWP Baustoffe'!$H$36,AG58="Disp. Innen [l]",'GWP Baustoffe'!$H$37,AG58="Lacke, H²O [l]",'GWP Baustoffe'!$H$41,AG58="Lacke, löse. [l]",'GWP Baustoffe'!$H$38,AG58="Metalllack, löse. [l]",'GWP Baustoffe'!$H$43,AG58="Parkettlack H²O [l]",'GWP Baustoffe'!$H$43,AG58="Henso Brands. [kg]",'GWP Baustoffe'!$H$39,AG58="Kleber [kg]",'GWP Baustoffe'!$H$40,AG58="PE Schaum [kg]",'GWP Baustoffe'!$G$54,AG58="Gewebefüller [kg]",'GWP Baustoffe'!$H$56,AG58="Silicon [kg]",'GWP Baustoffe'!$H$45,AG58="Kalkfarbe [kg]",'GWP Baustoffe'!$H$44,AG58="GFK",'GWP Baustoffe'!$H$55,AG58="Gipsputz [kg]",'GWP Baustoffe'!$H$57,AG58="Acylfarbe [l]",'GWP Baustoffe'!$H$58,AG58="GFK [kg]",'GWP Baustoffe'!$H$53)</f>
        <v>0</v>
      </c>
      <c r="AJ58" s="133">
        <f t="shared" si="6"/>
        <v>0</v>
      </c>
      <c r="AK58" s="112"/>
      <c r="AL58" s="107" t="s">
        <v>24</v>
      </c>
      <c r="AM58" s="114"/>
      <c r="AN58" s="165">
        <v>0</v>
      </c>
      <c r="AO58" s="177">
        <f>_xlfn.IFS(AL58="-",0,AL58="Papphülsen [kg]",'GWP Baustoffe'!$F$64,AL58="Acrylwanne [kg]",'GWP Baustoffe'!$F$89,AL58="Stahlwanne [m²]",'GWP Baustoffe'!$F$90,AL58="Künst. Zweig, 70cm mit Blatt [Stk]",'GWP Baustoffe'!$F$143,AL58="Styropor 5x50x100cm [Stk]",'GWP Baustoffe'!$F$144,AL58="Styropor 20x50x100cm [Stk]",'GWP Baustoffe'!$F$145,AL58="Styroppor 30x50x100cm [Stk]",'GWP Baustoffe'!$F$146,AL58="Styropdur 3x60x120cm [Stk]",'GWP Baustoffe'!$F$147,AL58="Styropdur 4x60x120cm [Stk]",'GWP Baustoffe'!$F$148,AL58="Styropdur 5x60x120cm [Stk]",'GWP Baustoffe'!$F$149,AL58="Styropdur 12x60x120cm [Stk]",'GWP Baustoffe'!$F$150,AL58="Rohriso. PE  12/15mm x 9mm [m]",'GWP Baustoffe'!$F$151,AL58="Rohriso. PE 18mm x 20mm [m]",'GWP Baustoffe'!$F$152,AL58="Rohriso. PE  22mm x 20mm [m]",'GWP Baustoffe'!$F$153,AL58="Rohriso. PE  28mm x 20mm [m]",'GWP Baustoffe'!$F$154,AL58="Rohriso. PE  60mm x 20mm [m]",'GWP Baustoffe'!$F$155,AL58="Rohriso. PE  114mm x 20mm [m]",'GWP Baustoffe'!$F$156,AL58="Europalette [Stk]",'GWP Baustoffe'!$F$157,AL58="Pulverbeschichten [m²]",'GWP Baustoffe'!$F$172,AL58="Schrauben/Kleint. Satz [Stk]",'GWP Baustoffe'!$F$169,AL58="PVC Rohr [kg]",'GWP Baustoffe'!$F$63,AL58="Stroh/Heu [kg]",'GWP Baustoffe'!$F$60,AL58="fertige Innentür [Stk]",'GWP Baustoffe'!$F$158,AL58="Blähton [kg]",'GWP Baustoffe'!$F$176,AL58="Blähglas [kg]",'GWP Baustoffe'!$F$175,AL58="Perlit 0-3 [kg]",'GWP Baustoffe'!$F$177,AL58="Perlit 0-1 [kg]",'GWP Baustoffe'!$F$178,AL58="Kies 2/32 [kg]",'GWP Baustoffe'!$F$179,AL58="Bimskies [kg]",'GWP Baustoffe'!$F$180,AL58="Korkschrot [kg]",'GWP Baustoffe'!$F$181,AL58="Kalksteinsand tr. [kg]",'GWP Baustoffe'!$F$182,AL58="Sand 0/2 tr. [kg]",'GWP Baustoffe'!$F$183,AL58="Sand 0/2 feucht [kg]",'GWP Baustoffe'!$F$184,AL58="Lehm [m³]",'GWP Baustoffe'!$F$185,AL58="Torf [m³]",'GWP Baustoffe'!$F$186,AL58="Riggips 10mm [m²]",'GWP Baustoffe'!$F$188,AL58="Riggips 12,5mm [m²]",'GWP Baustoffe'!$F$189,AL58="Riggips 15mm [m²]",'GWP Baustoffe'!$F$190,AL58="Riggips 18mm [m²]",'GWP Baustoffe'!$F$191,AL58="Glasbaustein [m³]",'GWP Baustoffe'!$F$193,AL58="Promatec 15mm [m²]",'GWP Baustoffe'!$F$194,AL58="Steinwolle [m³]",'GWP Baustoffe'!$F$195)</f>
        <v>0</v>
      </c>
      <c r="AP58" s="161">
        <f>_xlfn.IFS(AL58="-",0,AL58="Papphülsen [kg]",'GWP Baustoffe'!$H$64,AL58="Acrylwanne [kg]",'GWP Baustoffe'!$H$89,AL58="Stahlwanne [m²]",'GWP Baustoffe'!$H$90,AL58="Künst. Zweig, 70cm mit Blatt [Stk]",'GWP Baustoffe'!$H$143,AL58="Styropor 5x50x100cm [Stk]",'GWP Baustoffe'!$H$144,AL58="Styropor 20x50x100cm [Stk]",'GWP Baustoffe'!$H$145,AL58="Styroppor 30x50x100cm [Stk]",'GWP Baustoffe'!$H$146,AL58="Styropdur 3x60x120cm [Stk]",'GWP Baustoffe'!$H$147,AL58="Styropdur 4x60x120cm [Stk]",'GWP Baustoffe'!$H$148,AL58="Styropdur 5x60x120cm [Stk]",'GWP Baustoffe'!$H$149,AL58="Styropdur 12x60x120cm [Stk]",'GWP Baustoffe'!$H$150,AL58="Rohriso. PE  12/15mm x 9mm [m]",'GWP Baustoffe'!$H$151,AL58="Rohriso. PE 18mm x 20mm [m]",'GWP Baustoffe'!$H$152,AL58="Rohriso. PE  22mm x 20mm [m]",'GWP Baustoffe'!$H$153,AL58="Rohriso. PE  28mm x 20mm [m]",'GWP Baustoffe'!$H$154,AL58="Rohriso. PE  60mm x 20mm [m]",'GWP Baustoffe'!$H$155,AL58="Rohriso. PE  114mm x 20mm [m]",'GWP Baustoffe'!$H$156,AL58="Europalette [Stk]",'GWP Baustoffe'!$H$157,AL58="Pulverbeschichten [m²]",'GWP Baustoffe'!$H$172,AL58="Schrauben/Kleint. Satz [Stk]",'GWP Baustoffe'!$H$169,AL58="PVC Rohr [kg]",'GWP Baustoffe'!$H$63,AL58="Stroh/Heu [kg]",'GWP Baustoffe'!$H$60,AL58="fertige Innentür [Stk]",'GWP Baustoffe'!$H$158,AL58="Blähton [kg]",'GWP Baustoffe'!$H$176,AL58="Blähglas [kg]",'GWP Baustoffe'!$H$175,AL58="Perlit 0-3 [kg]",'GWP Baustoffe'!$H$177,AL58="Perlit 0-1 [kg]",'GWP Baustoffe'!$H$178,AL58="Kies 2/32 [kg]",'GWP Baustoffe'!$H$179,AL58="Bimskies [kg]",'GWP Baustoffe'!$H$180,AL58="Korkschrot [kg]",'GWP Baustoffe'!$H$181,AL58="Kalksteinsand tr. [kg]",'GWP Baustoffe'!$H$182,AL58="Sand 0/2 tr. [kg]",'GWP Baustoffe'!$H$183,AL58="Sand 0/2 feucht [kg]",'GWP Baustoffe'!$H$184,AL58="Lehm [m³]",'GWP Baustoffe'!$H$185,AL58="Torf [m³]",'GWP Baustoffe'!$H$186,AL58="Riggips 10mm [m²]",'GWP Baustoffe'!$H$188,AL58="Riggips 12,5mm [m²]",'GWP Baustoffe'!$H$189,AL58="Riggips 15mm [m²]",'GWP Baustoffe'!$H$190,AL58="Riggips 18mm [m²]",'GWP Baustoffe'!$H$191,AL58="Glasbaustein [m³]",'GWP Baustoffe'!$H$193,AL58="Promatec 15mm [m²]",'GWP Baustoffe'!$H$194,AL58="Steinwolle [m³]",'GWP Baustoffe'!$H$195)</f>
        <v>0</v>
      </c>
      <c r="AQ58" s="174">
        <f t="shared" si="2"/>
        <v>0</v>
      </c>
      <c r="AR58" s="105"/>
      <c r="AS58" s="105"/>
      <c r="AT58" s="105"/>
      <c r="AU58" s="105"/>
      <c r="AV58" s="105"/>
      <c r="AW58" s="105"/>
    </row>
    <row r="59" spans="1:49" s="49" customFormat="1" ht="21" customHeight="1" thickBot="1" x14ac:dyDescent="0.35">
      <c r="A59" s="116"/>
      <c r="B59" s="106" t="s">
        <v>24</v>
      </c>
      <c r="C59" s="114"/>
      <c r="D59" s="164">
        <v>90</v>
      </c>
      <c r="E59" s="161">
        <f>_xlfn.IFS(B59="-",0,B59="Profil",'GWP Baustoffe'!$F$7,B59="Blech",'GWP Baustoffe'!$F$8,B59="Edel Blech",'GWP Baustoffe'!$F$47,B59="verz. Blech",'GWP Baustoffe'!F$49)</f>
        <v>0</v>
      </c>
      <c r="F59" s="129">
        <f>_xlfn.IFS(B59="-",0,B59="Profil",'GWP Baustoffe'!$H$7,B59="Blech",'GWP Baustoffe'!$H$8,B59="Edel Blech",'GWP Baustoffe'!$H$47,B59="verz. Blech",'GWP Baustoffe'!$H$49)</f>
        <v>0</v>
      </c>
      <c r="G59" s="131">
        <f t="shared" si="3"/>
        <v>0</v>
      </c>
      <c r="H59" s="112"/>
      <c r="I59" s="106" t="s">
        <v>24</v>
      </c>
      <c r="J59" s="158"/>
      <c r="K59" s="164">
        <v>90</v>
      </c>
      <c r="L59" s="161">
        <f>_xlfn.IFS(I59="-",0,I59="Al Profil",'GWP Baustoffe'!$F$9,I59="Al Blech",'GWP Baustoffe'!$F$10,I59="Cu Blech",0)</f>
        <v>0</v>
      </c>
      <c r="M59" s="129">
        <f>_xlfn.IFS(I59="-",0,I59="Al Profil",'GWP Baustoffe'!$H$9,I59="Al Blech",'GWP Baustoffe'!$H$10,I59="Cu Blech",'GWP Baustoffe'!$H$48)</f>
        <v>0</v>
      </c>
      <c r="N59" s="131">
        <f t="shared" si="4"/>
        <v>0</v>
      </c>
      <c r="O59" s="142"/>
      <c r="P59" s="143"/>
      <c r="Q59" s="143"/>
      <c r="R59" s="143"/>
      <c r="S59" s="342"/>
      <c r="T59" s="343"/>
      <c r="U59" s="349"/>
      <c r="V59" s="153"/>
      <c r="W59" s="337"/>
      <c r="X59" s="339"/>
      <c r="Y59" s="113"/>
      <c r="Z59" s="107" t="s">
        <v>24</v>
      </c>
      <c r="AA59" s="114"/>
      <c r="AB59" s="164">
        <v>0</v>
      </c>
      <c r="AC59" s="189">
        <f>_xlfn.IFS(Z59="-",0,Z59="Schaumstoff_5cm",'GWP Baustoffe'!$F$34*1.5,Z59="PE_Noppenfolie",'GWP Baustoffe'!$F$80,Z59="PE_Folie 100my",'GWP Baustoffe'!$F$78,Z59="PE_Folie 1mm",'GWP Baustoffe'!$F$79,Z59="Linoleum allg",'GWP Baustoffe'!$F$68,Z59="Linoleum Forbo",'GWP Baustoffe'!$F$69,Z59="PVC 2mm",'GWP Baustoffe'!$F$70,Z59="Teppich 1400g/m²",'GWP Baustoffe'!$F$71,Z59="Laminat",'GWP Baustoffe'!$F$72,Z59="Natursteinfliesen",'GWP Baustoffe'!$F$73,Z59="keramische Fliesen",'GWP Baustoffe'!$F$74,Z59="Filz 3mm (400g)",'GWP Baustoffe'!$F$75,Z59="Filz Fulda Rex 800g",'GWP Baustoffe'!$F$76,Z59="Hanfvlies 3mm",'GWP Baustoffe'!$F$82,Z59="Texil Sonnenschutz",'GWP Baustoffe'!$F$77,Z59="Kraftpapier 120g",'GWP Baustoffe'!$F$110,Z59="Papiertapete bedr. ",'GWP Baustoffe'!$F$111,Z59="Glasvlies Tapete",'GWP Baustoffe'!$F$112,Z59="Glasvlies_bedr.",'GWP Baustoffe'!$F$113,Z59="Tanztepp. 2mm",'GWP Baustoffe'!$F$70,Z59="Tanztepp. 1,7mm",'GWP Baustoffe'!$F$70/2*1.7,Z59="Tanztepp. 1,2mm",'GWP Baustoffe'!$F$70/2*1.2,Z59="Malervlies",'GWP Baustoffe'!$F$75*0.6,Z59="Bodent. 450g BW",'GWP Baustoffe'!$F$32*0.5,Z59="Tüll 50g BW",'GWP Baustoffe'!$F$32*0.05,Z59="Tüll 50g KF",'GWP Baustoffe'!$F$33*0.05,Z59="Tüll 100g BW",'GWP Baustoffe'!$F$32*0.1,Z59="Tüll 100g KF",'GWP Baustoffe'!$F$33*0.1,Z59="Schl. Ne. 75g BW",'GWP Baustoffe'!$F$32*0.075,Z59="Schl. Ne. 75g KF",'GWP Baustoffe'!$F$33*0.075,Z59="Nessel 300g BW",'GWP Baustoffe'!$F$32*0.3,Z59="Nessel 300g KF",'GWP Baustoffe'!$F$33*0.3,Z59="Shirting 220g BW",'GWP Baustoffe'!$F$32*0.22,Z59="Hori- Ne. 400g BW",'GWP Baustoffe'!$F$32*0.4,Z59="Mollton 300g BW",'GWP Baustoffe'!$F$32*0.3,Z59="Dekomoll. 165g BW",'GWP Baustoffe'!$F$32*0.165,Z59="Velour 350g BW",'GWP Baustoffe'!$F$32*0.35,Z59="Velour 450g BW",'GWP Baustoffe'!$F$32*0.45,Z59="Velour 600g BW",'GWP Baustoffe'!$F$32*0.6,Z59="Glasklarfolie 0,3mm",'GWP Baustoffe'!$F$70*0.15,Z59="Proj.Folie 0,35mm",'GWP Baustoffe'!$F$70*0.175,Z59="Tyvek 2506B",'GWP Baustoffe'!$F$67,Z59="Mollton 200g BW",'GWP Baustoffe'!$F84*0.2,Z59="Wooleserge 150 B1",'GWP Baustoffe'!$F$120*1,Z59="Forbo Eternal PVC",'GWP Baustoffe'!$F$73,Z59="Kunstrasen 2400g/m²",'GWP Baustoffe'!$F$81,Z59="Teppich 750g/m²",'GWP Baustoffe'!$F$71*0.53,Z59="Teppich 300g/m²",'GWP Baustoffe'!$F$71*0.214)</f>
        <v>0</v>
      </c>
      <c r="AD59" s="161">
        <f>_xlfn.IFS(Z59="-",0,Z59="Schaumstoff_5cm",'GWP Baustoffe'!$H$34*1.5,Z59="PE_Noppenfolie",'GWP Baustoffe'!$H$80,Z59="PE_Folie 100my",'GWP Baustoffe'!$H$78,Z59="PE_Folie 1mm",'GWP Baustoffe'!$H$79,Z59="Linoleum allg",'GWP Baustoffe'!$H$68,Z59="Linoleum Forbo",'GWP Baustoffe'!$H$69,Z59="PVC 2mm",'GWP Baustoffe'!$H$70,Z59="Teppich 1400g/m²",'GWP Baustoffe'!$H$71,Z59="Laminat",'GWP Baustoffe'!$H$72,Z59="Natursteinfliesen",'GWP Baustoffe'!$H$73,Z59="keramische Fliesen",'GWP Baustoffe'!$H$74,Z59="Filz 3mm (400g)",'GWP Baustoffe'!$H$75,Z59="Filz Fulda Rex 800g",'GWP Baustoffe'!$H$76,Z59="Jute",'GWP Baustoffe'!$H$81,Z59="Hanfvlies 3mm",'GWP Baustoffe'!$H$82,Z59="Texil Sonnenschutz",'GWP Baustoffe'!$H$77,Z59="Kraftpapier 120g",'GWP Baustoffe'!$H$110,Z59="Papiertapete bedr. ",'GWP Baustoffe'!$H$111,Z59="Glasvlies Tapete",'GWP Baustoffe'!$H$112,Z59="Glasvlies_bedr.",'GWP Baustoffe'!$H$113,Z59="Tanztepp. 2mm",'GWP Baustoffe'!$H$70,Z59="Tanztepp. 1,7mm",'GWP Baustoffe'!$H$70/2*1.7,Z59="Tanztepp. 1,2mm",'GWP Baustoffe'!$H$70/2*1.2,Z59="Malervlies",'GWP Baustoffe'!$H$75*0.6,Z59="Bodent. 450g BW",'GWP Baustoffe'!$G$32*0.45,Z59="Tüll 50g BW",'GWP Baustoffe'!$G$32*0.05,Z59="Tüll 50g KF",'GWP Baustoffe'!$G$33*0.05,Z59="Tüll 100g BW",'GWP Baustoffe'!$G$32*0.1,Z59="Tüll 100g KF",'GWP Baustoffe'!$G$33*0.1,Z59="Schl. Ne. 75g BW",'GWP Baustoffe'!$G$32*0.075,Z59="Schl. Ne. 75g KF",'GWP Baustoffe'!$G$33*0.075,Z59="Nessel 300g BW",'GWP Baustoffe'!$G$32*0.3,Z59="Nessel 300g KF",'GWP Baustoffe'!$G$33*0.3,Z59="Shirting 220g BW",'GWP Baustoffe'!$G$32*0.22,Z59="Hori- Ne. 400g BW",'GWP Baustoffe'!$G$32*0.4,Z59="Mollton 300g BW",'GWP Baustoffe'!$G$32*0.3,Z59="Dekomoll. 165g BW",'GWP Baustoffe'!$G$32*0.165,Z59="Velour 350g BW",'GWP Baustoffe'!$G$32*0.35,Z59="Velour 450g BW",'GWP Baustoffe'!$G$32*0.45,Z59="Velour 600g BW",'GWP Baustoffe'!$G$32*0.6,Z59="Glasklarfolie 0,3mm",'GWP Baustoffe'!$H$70*0.15,Z59="Proj.Folie 0,35mm",'GWP Baustoffe'!$H$70*0.175,Z59="Tyvek 2506B",'GWP Baustoffe'!$H$67,Z59="Mollton 200g BW",'GWP Baustoffe'!$G$32*0.2,Z59="Wooleserge 150 B1",'GWP Baustoffe'!$H$120*1,Z59="Forbo Eternal PVC",'GWP Baustoffe'!$H$73,Z59="Kunstrasen 2400g/m²",'GWP Baustoffe'!$H$81,Z59="Teppich 750g/m²",'GWP Baustoffe'!$H$71*0.53,Z59="Teppich 300g/m²",'GWP Baustoffe'!$H$71*0.214)</f>
        <v>0</v>
      </c>
      <c r="AE59" s="131">
        <f t="shared" si="0"/>
        <v>0</v>
      </c>
      <c r="AF59" s="112"/>
      <c r="AG59" s="106" t="s">
        <v>24</v>
      </c>
      <c r="AH59" s="106"/>
      <c r="AI59" s="132">
        <f>_xlfn.IFS(AG59="-",0,AG59="Fassadenfarbe [l]",'GWP Baustoffe'!$H$36,AG59="Disp. Innen [l]",'GWP Baustoffe'!$H$37,AG59="Lacke, H²O [l]",'GWP Baustoffe'!$H$41,AG59="Lacke, löse. [l]",'GWP Baustoffe'!$H$38,AG59="Metalllack, löse. [l]",'GWP Baustoffe'!$H$43,AG59="Parkettlack H²O [l]",'GWP Baustoffe'!$H$43,AG59="Henso Brands. [kg]",'GWP Baustoffe'!$H$39,AG59="Kleber [kg]",'GWP Baustoffe'!$H$40,AG59="PE Schaum [kg]",'GWP Baustoffe'!$G$54,AG59="Gewebefüller [kg]",'GWP Baustoffe'!$H$56,AG59="Silicon [kg]",'GWP Baustoffe'!$H$45,AG59="Kalkfarbe [kg]",'GWP Baustoffe'!$H$44,AG59="GFK",'GWP Baustoffe'!$H$55,AG59="Gipsputz [kg]",'GWP Baustoffe'!$H$57,AG59="Acylfarbe [l]",'GWP Baustoffe'!$H$58,AG59="GFK [kg]",'GWP Baustoffe'!$H$53)</f>
        <v>0</v>
      </c>
      <c r="AJ59" s="133">
        <f t="shared" ref="AJ59:AJ73" si="7">AH59*AI59</f>
        <v>0</v>
      </c>
      <c r="AK59" s="178" t="s">
        <v>189</v>
      </c>
      <c r="AL59" s="179"/>
      <c r="AM59" s="179"/>
      <c r="AN59" s="403"/>
      <c r="AO59" s="403"/>
      <c r="AP59" s="404"/>
      <c r="AQ59" s="180"/>
      <c r="AR59" s="105"/>
      <c r="AS59" s="105"/>
      <c r="AT59" s="105"/>
      <c r="AU59" s="105"/>
      <c r="AV59" s="105"/>
      <c r="AW59" s="105"/>
    </row>
    <row r="60" spans="1:49" s="49" customFormat="1" ht="21" customHeight="1" x14ac:dyDescent="0.3">
      <c r="A60" s="116"/>
      <c r="B60" s="106" t="s">
        <v>24</v>
      </c>
      <c r="C60" s="114"/>
      <c r="D60" s="164">
        <v>90</v>
      </c>
      <c r="E60" s="161">
        <f>_xlfn.IFS(B60="-",0,B60="Profil",'GWP Baustoffe'!$F$7,B60="Blech",'GWP Baustoffe'!$F$8,B60="Edel Blech",'GWP Baustoffe'!$F$47,B60="verz. Blech",'GWP Baustoffe'!F$49)</f>
        <v>0</v>
      </c>
      <c r="F60" s="129">
        <f>_xlfn.IFS(B60="-",0,B60="Profil",'GWP Baustoffe'!$H$7,B60="Blech",'GWP Baustoffe'!$H$8,B60="Edel Blech",'GWP Baustoffe'!$H$47,B60="verz. Blech",'GWP Baustoffe'!$H$49)</f>
        <v>0</v>
      </c>
      <c r="G60" s="131">
        <f t="shared" si="3"/>
        <v>0</v>
      </c>
      <c r="H60" s="112"/>
      <c r="I60" s="106" t="s">
        <v>24</v>
      </c>
      <c r="J60" s="158"/>
      <c r="K60" s="164">
        <v>90</v>
      </c>
      <c r="L60" s="161">
        <f>_xlfn.IFS(I60="-",0,I60="Al Profil",'GWP Baustoffe'!$F$9,I60="Al Blech",'GWP Baustoffe'!$F$10,I60="Cu Blech",0)</f>
        <v>0</v>
      </c>
      <c r="M60" s="129">
        <f>_xlfn.IFS(I60="-",0,I60="Al Profil",'GWP Baustoffe'!$H$9,I60="Al Blech",'GWP Baustoffe'!$H$10,I60="Cu Blech",'GWP Baustoffe'!$H$48)</f>
        <v>0</v>
      </c>
      <c r="N60" s="131">
        <f t="shared" si="4"/>
        <v>0</v>
      </c>
      <c r="O60" s="354" t="s">
        <v>194</v>
      </c>
      <c r="P60" s="355"/>
      <c r="Q60" s="355"/>
      <c r="R60" s="355"/>
      <c r="S60" s="355"/>
      <c r="T60" s="355"/>
      <c r="U60" s="355"/>
      <c r="V60" s="355"/>
      <c r="W60" s="355"/>
      <c r="X60" s="356"/>
      <c r="Y60" s="113"/>
      <c r="Z60" s="107" t="s">
        <v>24</v>
      </c>
      <c r="AA60" s="114"/>
      <c r="AB60" s="164">
        <v>0</v>
      </c>
      <c r="AC60" s="189">
        <f>_xlfn.IFS(Z60="-",0,Z60="Schaumstoff_5cm",'GWP Baustoffe'!$F$34*1.5,Z60="PE_Noppenfolie",'GWP Baustoffe'!$F$80,Z60="PE_Folie 100my",'GWP Baustoffe'!$F$78,Z60="PE_Folie 1mm",'GWP Baustoffe'!$F$79,Z60="Linoleum allg",'GWP Baustoffe'!$F$68,Z60="Linoleum Forbo",'GWP Baustoffe'!$F$69,Z60="PVC 2mm",'GWP Baustoffe'!$F$70,Z60="Teppich 1400g/m²",'GWP Baustoffe'!$F$71,Z60="Laminat",'GWP Baustoffe'!$F$72,Z60="Natursteinfliesen",'GWP Baustoffe'!$F$73,Z60="keramische Fliesen",'GWP Baustoffe'!$F$74,Z60="Filz 3mm (400g)",'GWP Baustoffe'!$F$75,Z60="Filz Fulda Rex 800g",'GWP Baustoffe'!$F$76,Z60="Hanfvlies 3mm",'GWP Baustoffe'!$F$82,Z60="Texil Sonnenschutz",'GWP Baustoffe'!$F$77,Z60="Kraftpapier 120g",'GWP Baustoffe'!$F$110,Z60="Papiertapete bedr. ",'GWP Baustoffe'!$F$111,Z60="Glasvlies Tapete",'GWP Baustoffe'!$F$112,Z60="Glasvlies_bedr.",'GWP Baustoffe'!$F$113,Z60="Tanztepp. 2mm",'GWP Baustoffe'!$F$70,Z60="Tanztepp. 1,7mm",'GWP Baustoffe'!$F$70/2*1.7,Z60="Tanztepp. 1,2mm",'GWP Baustoffe'!$F$70/2*1.2,Z60="Malervlies",'GWP Baustoffe'!$F$75*0.6,Z60="Bodent. 450g BW",'GWP Baustoffe'!$F$32*0.5,Z60="Tüll 50g BW",'GWP Baustoffe'!$F$32*0.05,Z60="Tüll 50g KF",'GWP Baustoffe'!$F$33*0.05,Z60="Tüll 100g BW",'GWP Baustoffe'!$F$32*0.1,Z60="Tüll 100g KF",'GWP Baustoffe'!$F$33*0.1,Z60="Schl. Ne. 75g BW",'GWP Baustoffe'!$F$32*0.075,Z60="Schl. Ne. 75g KF",'GWP Baustoffe'!$F$33*0.075,Z60="Nessel 300g BW",'GWP Baustoffe'!$F$32*0.3,Z60="Nessel 300g KF",'GWP Baustoffe'!$F$33*0.3,Z60="Shirting 220g BW",'GWP Baustoffe'!$F$32*0.22,Z60="Hori- Ne. 400g BW",'GWP Baustoffe'!$F$32*0.4,Z60="Mollton 300g BW",'GWP Baustoffe'!$F$32*0.3,Z60="Dekomoll. 165g BW",'GWP Baustoffe'!$F$32*0.165,Z60="Velour 350g BW",'GWP Baustoffe'!$F$32*0.35,Z60="Velour 450g BW",'GWP Baustoffe'!$F$32*0.45,Z60="Velour 600g BW",'GWP Baustoffe'!$F$32*0.6,Z60="Glasklarfolie 0,3mm",'GWP Baustoffe'!$F$70*0.15,Z60="Proj.Folie 0,35mm",'GWP Baustoffe'!$F$70*0.175,Z60="Tyvek 2506B",'GWP Baustoffe'!$F$67,Z60="Mollton 200g BW",'GWP Baustoffe'!$F85*0.2,Z60="Wooleserge 150 B1",'GWP Baustoffe'!$F$120*1,Z60="Forbo Eternal PVC",'GWP Baustoffe'!$F$73,Z60="Kunstrasen 2400g/m²",'GWP Baustoffe'!$F$81,Z60="Teppich 750g/m²",'GWP Baustoffe'!$F$71*0.53,Z60="Teppich 300g/m²",'GWP Baustoffe'!$F$71*0.214)</f>
        <v>0</v>
      </c>
      <c r="AD60" s="161">
        <f>_xlfn.IFS(Z60="-",0,Z60="Schaumstoff_5cm",'GWP Baustoffe'!$H$34*1.5,Z60="PE_Noppenfolie",'GWP Baustoffe'!$H$80,Z60="PE_Folie 100my",'GWP Baustoffe'!$H$78,Z60="PE_Folie 1mm",'GWP Baustoffe'!$H$79,Z60="Linoleum allg",'GWP Baustoffe'!$H$68,Z60="Linoleum Forbo",'GWP Baustoffe'!$H$69,Z60="PVC 2mm",'GWP Baustoffe'!$H$70,Z60="Teppich 1400g/m²",'GWP Baustoffe'!$H$71,Z60="Laminat",'GWP Baustoffe'!$H$72,Z60="Natursteinfliesen",'GWP Baustoffe'!$H$73,Z60="keramische Fliesen",'GWP Baustoffe'!$H$74,Z60="Filz 3mm (400g)",'GWP Baustoffe'!$H$75,Z60="Filz Fulda Rex 800g",'GWP Baustoffe'!$H$76,Z60="Jute",'GWP Baustoffe'!$H$81,Z60="Hanfvlies 3mm",'GWP Baustoffe'!$H$82,Z60="Texil Sonnenschutz",'GWP Baustoffe'!$H$77,Z60="Kraftpapier 120g",'GWP Baustoffe'!$H$110,Z60="Papiertapete bedr. ",'GWP Baustoffe'!$H$111,Z60="Glasvlies Tapete",'GWP Baustoffe'!$H$112,Z60="Glasvlies_bedr.",'GWP Baustoffe'!$H$113,Z60="Tanztepp. 2mm",'GWP Baustoffe'!$H$70,Z60="Tanztepp. 1,7mm",'GWP Baustoffe'!$H$70/2*1.7,Z60="Tanztepp. 1,2mm",'GWP Baustoffe'!$H$70/2*1.2,Z60="Malervlies",'GWP Baustoffe'!$H$75*0.6,Z60="Bodent. 450g BW",'GWP Baustoffe'!$G$32*0.45,Z60="Tüll 50g BW",'GWP Baustoffe'!$G$32*0.05,Z60="Tüll 50g KF",'GWP Baustoffe'!$G$33*0.05,Z60="Tüll 100g BW",'GWP Baustoffe'!$G$32*0.1,Z60="Tüll 100g KF",'GWP Baustoffe'!$G$33*0.1,Z60="Schl. Ne. 75g BW",'GWP Baustoffe'!$G$32*0.075,Z60="Schl. Ne. 75g KF",'GWP Baustoffe'!$G$33*0.075,Z60="Nessel 300g BW",'GWP Baustoffe'!$G$32*0.3,Z60="Nessel 300g KF",'GWP Baustoffe'!$G$33*0.3,Z60="Shirting 220g BW",'GWP Baustoffe'!$G$32*0.22,Z60="Hori- Ne. 400g BW",'GWP Baustoffe'!$G$32*0.4,Z60="Mollton 300g BW",'GWP Baustoffe'!$G$32*0.3,Z60="Dekomoll. 165g BW",'GWP Baustoffe'!$G$32*0.165,Z60="Velour 350g BW",'GWP Baustoffe'!$G$32*0.35,Z60="Velour 450g BW",'GWP Baustoffe'!$G$32*0.45,Z60="Velour 600g BW",'GWP Baustoffe'!$G$32*0.6,Z60="Glasklarfolie 0,3mm",'GWP Baustoffe'!$H$70*0.15,Z60="Proj.Folie 0,35mm",'GWP Baustoffe'!$H$70*0.175,Z60="Tyvek 2506B",'GWP Baustoffe'!$H$67,Z60="Mollton 200g BW",'GWP Baustoffe'!$G$32*0.2,Z60="Wooleserge 150 B1",'GWP Baustoffe'!$H$120*1,Z60="Forbo Eternal PVC",'GWP Baustoffe'!$H$73,Z60="Kunstrasen 2400g/m²",'GWP Baustoffe'!$H$81,Z60="Teppich 750g/m²",'GWP Baustoffe'!$H$71*0.53,Z60="Teppich 300g/m²",'GWP Baustoffe'!$H$71*0.214)</f>
        <v>0</v>
      </c>
      <c r="AE60" s="131">
        <f t="shared" si="0"/>
        <v>0</v>
      </c>
      <c r="AF60" s="112"/>
      <c r="AG60" s="106" t="s">
        <v>24</v>
      </c>
      <c r="AH60" s="106"/>
      <c r="AI60" s="132">
        <f>_xlfn.IFS(AG60="-",0,AG60="Fassadenfarbe [l]",'GWP Baustoffe'!$H$36,AG60="Disp. Innen [l]",'GWP Baustoffe'!$H$37,AG60="Lacke, H²O [l]",'GWP Baustoffe'!$H$41,AG60="Lacke, löse. [l]",'GWP Baustoffe'!$H$38,AG60="Metalllack, löse. [l]",'GWP Baustoffe'!$H$43,AG60="Parkettlack H²O [l]",'GWP Baustoffe'!$H$43,AG60="Henso Brands. [kg]",'GWP Baustoffe'!$H$39,AG60="Kleber [kg]",'GWP Baustoffe'!$H$40,AG60="PE Schaum [kg]",'GWP Baustoffe'!$G$54,AG60="Gewebefüller [kg]",'GWP Baustoffe'!$H$56,AG60="Silicon [kg]",'GWP Baustoffe'!$H$45,AG60="Kalkfarbe [kg]",'GWP Baustoffe'!$H$44,AG60="GFK",'GWP Baustoffe'!$H$55,AG60="Gipsputz [kg]",'GWP Baustoffe'!$H$57,AG60="Acylfarbe [l]",'GWP Baustoffe'!$H$58,AG60="GFK [kg]",'GWP Baustoffe'!$H$53)</f>
        <v>0</v>
      </c>
      <c r="AJ60" s="133">
        <f t="shared" si="7"/>
        <v>0</v>
      </c>
      <c r="AK60" s="138"/>
      <c r="AL60" s="136"/>
      <c r="AM60" s="136"/>
      <c r="AN60" s="360"/>
      <c r="AO60" s="360"/>
      <c r="AP60" s="361"/>
      <c r="AQ60" s="181">
        <f>AM60*AN60</f>
        <v>0</v>
      </c>
      <c r="AR60" s="105"/>
      <c r="AS60" s="105"/>
      <c r="AT60" s="105"/>
      <c r="AU60" s="105"/>
      <c r="AV60" s="105"/>
      <c r="AW60" s="105"/>
    </row>
    <row r="61" spans="1:49" s="49" customFormat="1" ht="21" customHeight="1" thickBot="1" x14ac:dyDescent="0.35">
      <c r="A61" s="116"/>
      <c r="B61" s="106" t="s">
        <v>24</v>
      </c>
      <c r="C61" s="114"/>
      <c r="D61" s="164">
        <v>90</v>
      </c>
      <c r="E61" s="161">
        <f>_xlfn.IFS(B61="-",0,B61="Profil",'GWP Baustoffe'!$F$7,B61="Blech",'GWP Baustoffe'!$F$8,B61="Edel Blech",'GWP Baustoffe'!$F$47,B61="verz. Blech",'GWP Baustoffe'!F$49)</f>
        <v>0</v>
      </c>
      <c r="F61" s="129">
        <f>_xlfn.IFS(B61="-",0,B61="Profil",'GWP Baustoffe'!$H$7,B61="Blech",'GWP Baustoffe'!$H$8,B61="Edel Blech",'GWP Baustoffe'!$H$47,B61="verz. Blech",'GWP Baustoffe'!$H$49)</f>
        <v>0</v>
      </c>
      <c r="G61" s="131">
        <f t="shared" si="3"/>
        <v>0</v>
      </c>
      <c r="H61" s="112"/>
      <c r="I61" s="106" t="s">
        <v>24</v>
      </c>
      <c r="J61" s="158"/>
      <c r="K61" s="164">
        <v>90</v>
      </c>
      <c r="L61" s="161">
        <f>_xlfn.IFS(I61="-",0,I61="Al Profil",'GWP Baustoffe'!$F$9,I61="Al Blech",'GWP Baustoffe'!$F$10,I61="Cu Blech",0)</f>
        <v>0</v>
      </c>
      <c r="M61" s="129">
        <f>_xlfn.IFS(I61="-",0,I61="Al Profil",'GWP Baustoffe'!$H$9,I61="Al Blech",'GWP Baustoffe'!$H$10,I61="Cu Blech",'GWP Baustoffe'!$H$48)</f>
        <v>0</v>
      </c>
      <c r="N61" s="131">
        <f t="shared" si="4"/>
        <v>0</v>
      </c>
      <c r="O61" s="357"/>
      <c r="P61" s="358"/>
      <c r="Q61" s="358"/>
      <c r="R61" s="358"/>
      <c r="S61" s="358"/>
      <c r="T61" s="358"/>
      <c r="U61" s="358"/>
      <c r="V61" s="358"/>
      <c r="W61" s="358"/>
      <c r="X61" s="359"/>
      <c r="Y61" s="113"/>
      <c r="Z61" s="107" t="s">
        <v>24</v>
      </c>
      <c r="AA61" s="114"/>
      <c r="AB61" s="164">
        <v>0</v>
      </c>
      <c r="AC61" s="189">
        <f>_xlfn.IFS(Z61="-",0,Z61="Schaumstoff_5cm",'GWP Baustoffe'!$F$34*1.5,Z61="PE_Noppenfolie",'GWP Baustoffe'!$F$80,Z61="PE_Folie 100my",'GWP Baustoffe'!$F$78,Z61="PE_Folie 1mm",'GWP Baustoffe'!$F$79,Z61="Linoleum allg",'GWP Baustoffe'!$F$68,Z61="Linoleum Forbo",'GWP Baustoffe'!$F$69,Z61="PVC 2mm",'GWP Baustoffe'!$F$70,Z61="Teppich 1400g/m²",'GWP Baustoffe'!$F$71,Z61="Laminat",'GWP Baustoffe'!$F$72,Z61="Natursteinfliesen",'GWP Baustoffe'!$F$73,Z61="keramische Fliesen",'GWP Baustoffe'!$F$74,Z61="Filz 3mm (400g)",'GWP Baustoffe'!$F$75,Z61="Filz Fulda Rex 800g",'GWP Baustoffe'!$F$76,Z61="Hanfvlies 3mm",'GWP Baustoffe'!$F$82,Z61="Texil Sonnenschutz",'GWP Baustoffe'!$F$77,Z61="Kraftpapier 120g",'GWP Baustoffe'!$F$110,Z61="Papiertapete bedr. ",'GWP Baustoffe'!$F$111,Z61="Glasvlies Tapete",'GWP Baustoffe'!$F$112,Z61="Glasvlies_bedr.",'GWP Baustoffe'!$F$113,Z61="Tanztepp. 2mm",'GWP Baustoffe'!$F$70,Z61="Tanztepp. 1,7mm",'GWP Baustoffe'!$F$70/2*1.7,Z61="Tanztepp. 1,2mm",'GWP Baustoffe'!$F$70/2*1.2,Z61="Malervlies",'GWP Baustoffe'!$F$75*0.6,Z61="Bodent. 450g BW",'GWP Baustoffe'!$F$32*0.5,Z61="Tüll 50g BW",'GWP Baustoffe'!$F$32*0.05,Z61="Tüll 50g KF",'GWP Baustoffe'!$F$33*0.05,Z61="Tüll 100g BW",'GWP Baustoffe'!$F$32*0.1,Z61="Tüll 100g KF",'GWP Baustoffe'!$F$33*0.1,Z61="Schl. Ne. 75g BW",'GWP Baustoffe'!$F$32*0.075,Z61="Schl. Ne. 75g KF",'GWP Baustoffe'!$F$33*0.075,Z61="Nessel 300g BW",'GWP Baustoffe'!$F$32*0.3,Z61="Nessel 300g KF",'GWP Baustoffe'!$F$33*0.3,Z61="Shirting 220g BW",'GWP Baustoffe'!$F$32*0.22,Z61="Hori- Ne. 400g BW",'GWP Baustoffe'!$F$32*0.4,Z61="Mollton 300g BW",'GWP Baustoffe'!$F$32*0.3,Z61="Dekomoll. 165g BW",'GWP Baustoffe'!$F$32*0.165,Z61="Velour 350g BW",'GWP Baustoffe'!$F$32*0.35,Z61="Velour 450g BW",'GWP Baustoffe'!$F$32*0.45,Z61="Velour 600g BW",'GWP Baustoffe'!$F$32*0.6,Z61="Glasklarfolie 0,3mm",'GWP Baustoffe'!$F$70*0.15,Z61="Proj.Folie 0,35mm",'GWP Baustoffe'!$F$70*0.175,Z61="Tyvek 2506B",'GWP Baustoffe'!$F$67,Z61="Mollton 200g BW",'GWP Baustoffe'!$F86*0.2,Z61="Wooleserge 150 B1",'GWP Baustoffe'!$F$120*1,Z61="Forbo Eternal PVC",'GWP Baustoffe'!$F$73,Z61="Kunstrasen 2400g/m²",'GWP Baustoffe'!$F$81,Z61="Teppich 750g/m²",'GWP Baustoffe'!$F$71*0.53,Z61="Teppich 300g/m²",'GWP Baustoffe'!$F$71*0.214)</f>
        <v>0</v>
      </c>
      <c r="AD61" s="161">
        <f>_xlfn.IFS(Z61="-",0,Z61="Schaumstoff_5cm",'GWP Baustoffe'!$H$34*1.5,Z61="PE_Noppenfolie",'GWP Baustoffe'!$H$80,Z61="PE_Folie 100my",'GWP Baustoffe'!$H$78,Z61="PE_Folie 1mm",'GWP Baustoffe'!$H$79,Z61="Linoleum allg",'GWP Baustoffe'!$H$68,Z61="Linoleum Forbo",'GWP Baustoffe'!$H$69,Z61="PVC 2mm",'GWP Baustoffe'!$H$70,Z61="Teppich 1400g/m²",'GWP Baustoffe'!$H$71,Z61="Laminat",'GWP Baustoffe'!$H$72,Z61="Natursteinfliesen",'GWP Baustoffe'!$H$73,Z61="keramische Fliesen",'GWP Baustoffe'!$H$74,Z61="Filz 3mm (400g)",'GWP Baustoffe'!$H$75,Z61="Filz Fulda Rex 800g",'GWP Baustoffe'!$H$76,Z61="Jute",'GWP Baustoffe'!$H$81,Z61="Hanfvlies 3mm",'GWP Baustoffe'!$H$82,Z61="Texil Sonnenschutz",'GWP Baustoffe'!$H$77,Z61="Kraftpapier 120g",'GWP Baustoffe'!$H$110,Z61="Papiertapete bedr. ",'GWP Baustoffe'!$H$111,Z61="Glasvlies Tapete",'GWP Baustoffe'!$H$112,Z61="Glasvlies_bedr.",'GWP Baustoffe'!$H$113,Z61="Tanztepp. 2mm",'GWP Baustoffe'!$H$70,Z61="Tanztepp. 1,7mm",'GWP Baustoffe'!$H$70/2*1.7,Z61="Tanztepp. 1,2mm",'GWP Baustoffe'!$H$70/2*1.2,Z61="Malervlies",'GWP Baustoffe'!$H$75*0.6,Z61="Bodent. 450g BW",'GWP Baustoffe'!$G$32*0.45,Z61="Tüll 50g BW",'GWP Baustoffe'!$G$32*0.05,Z61="Tüll 50g KF",'GWP Baustoffe'!$G$33*0.05,Z61="Tüll 100g BW",'GWP Baustoffe'!$G$32*0.1,Z61="Tüll 100g KF",'GWP Baustoffe'!$G$33*0.1,Z61="Schl. Ne. 75g BW",'GWP Baustoffe'!$G$32*0.075,Z61="Schl. Ne. 75g KF",'GWP Baustoffe'!$G$33*0.075,Z61="Nessel 300g BW",'GWP Baustoffe'!$G$32*0.3,Z61="Nessel 300g KF",'GWP Baustoffe'!$G$33*0.3,Z61="Shirting 220g BW",'GWP Baustoffe'!$G$32*0.22,Z61="Hori- Ne. 400g BW",'GWP Baustoffe'!$G$32*0.4,Z61="Mollton 300g BW",'GWP Baustoffe'!$G$32*0.3,Z61="Dekomoll. 165g BW",'GWP Baustoffe'!$G$32*0.165,Z61="Velour 350g BW",'GWP Baustoffe'!$G$32*0.35,Z61="Velour 450g BW",'GWP Baustoffe'!$G$32*0.45,Z61="Velour 600g BW",'GWP Baustoffe'!$G$32*0.6,Z61="Glasklarfolie 0,3mm",'GWP Baustoffe'!$H$70*0.15,Z61="Proj.Folie 0,35mm",'GWP Baustoffe'!$H$70*0.175,Z61="Tyvek 2506B",'GWP Baustoffe'!$H$67,Z61="Mollton 200g BW",'GWP Baustoffe'!$G$32*0.2,Z61="Wooleserge 150 B1",'GWP Baustoffe'!$H$120*1,Z61="Forbo Eternal PVC",'GWP Baustoffe'!$H$73,Z61="Kunstrasen 2400g/m²",'GWP Baustoffe'!$H$81,Z61="Teppich 750g/m²",'GWP Baustoffe'!$H$71*0.53,Z61="Teppich 300g/m²",'GWP Baustoffe'!$H$71*0.214)</f>
        <v>0</v>
      </c>
      <c r="AE61" s="131">
        <f t="shared" si="0"/>
        <v>0</v>
      </c>
      <c r="AF61" s="112"/>
      <c r="AG61" s="106" t="s">
        <v>24</v>
      </c>
      <c r="AH61" s="106"/>
      <c r="AI61" s="132">
        <f>_xlfn.IFS(AG61="-",0,AG61="Fassadenfarbe [l]",'GWP Baustoffe'!$H$36,AG61="Disp. Innen [l]",'GWP Baustoffe'!$H$37,AG61="Lacke, H²O [l]",'GWP Baustoffe'!$H$41,AG61="Lacke, löse. [l]",'GWP Baustoffe'!$H$38,AG61="Metalllack, löse. [l]",'GWP Baustoffe'!$H$43,AG61="Parkettlack H²O [l]",'GWP Baustoffe'!$H$43,AG61="Henso Brands. [kg]",'GWP Baustoffe'!$H$39,AG61="Kleber [kg]",'GWP Baustoffe'!$H$40,AG61="PE Schaum [kg]",'GWP Baustoffe'!$G$54,AG61="Gewebefüller [kg]",'GWP Baustoffe'!$H$56,AG61="Silicon [kg]",'GWP Baustoffe'!$H$45,AG61="Kalkfarbe [kg]",'GWP Baustoffe'!$H$44,AG61="GFK",'GWP Baustoffe'!$H$55,AG61="Gipsputz [kg]",'GWP Baustoffe'!$H$57,AG61="Acylfarbe [l]",'GWP Baustoffe'!$H$58,AG61="GFK [kg]",'GWP Baustoffe'!$H$53)</f>
        <v>0</v>
      </c>
      <c r="AJ61" s="133">
        <f t="shared" si="7"/>
        <v>0</v>
      </c>
      <c r="AK61" s="138"/>
      <c r="AL61" s="136"/>
      <c r="AM61" s="136"/>
      <c r="AN61" s="360"/>
      <c r="AO61" s="360"/>
      <c r="AP61" s="361"/>
      <c r="AQ61" s="181">
        <f t="shared" ref="AQ61:AQ73" si="8">AM61*AN61</f>
        <v>0</v>
      </c>
      <c r="AR61" s="105"/>
      <c r="AS61" s="105"/>
      <c r="AT61" s="105"/>
      <c r="AU61" s="105"/>
      <c r="AV61" s="105"/>
      <c r="AW61" s="105"/>
    </row>
    <row r="62" spans="1:49" s="49" customFormat="1" ht="21" customHeight="1" x14ac:dyDescent="0.3">
      <c r="A62" s="116"/>
      <c r="B62" s="106" t="s">
        <v>24</v>
      </c>
      <c r="C62" s="114"/>
      <c r="D62" s="164">
        <v>90</v>
      </c>
      <c r="E62" s="161">
        <f>_xlfn.IFS(B62="-",0,B62="Profil",'GWP Baustoffe'!$F$7,B62="Blech",'GWP Baustoffe'!$F$8,B62="Edel Blech",'GWP Baustoffe'!$F$47,B62="verz. Blech",'GWP Baustoffe'!F$49)</f>
        <v>0</v>
      </c>
      <c r="F62" s="129">
        <f>_xlfn.IFS(B62="-",0,B62="Profil",'GWP Baustoffe'!$H$7,B62="Blech",'GWP Baustoffe'!$H$8,B62="Edel Blech",'GWP Baustoffe'!$H$47,B62="verz. Blech",'GWP Baustoffe'!$H$49)</f>
        <v>0</v>
      </c>
      <c r="G62" s="131">
        <f t="shared" si="3"/>
        <v>0</v>
      </c>
      <c r="H62" s="112"/>
      <c r="I62" s="106" t="s">
        <v>24</v>
      </c>
      <c r="J62" s="158"/>
      <c r="K62" s="164">
        <v>90</v>
      </c>
      <c r="L62" s="161">
        <f>_xlfn.IFS(I62="-",0,I62="Al Profil",'GWP Baustoffe'!$F$9,I62="Al Blech",'GWP Baustoffe'!$F$10,I62="Cu Blech",0)</f>
        <v>0</v>
      </c>
      <c r="M62" s="129">
        <f>_xlfn.IFS(I62="-",0,I62="Al Profil",'GWP Baustoffe'!$H$9,I62="Al Blech",'GWP Baustoffe'!$H$10,I62="Cu Blech",'GWP Baustoffe'!$H$48)</f>
        <v>0</v>
      </c>
      <c r="N62" s="131">
        <f t="shared" si="4"/>
        <v>0</v>
      </c>
      <c r="O62" s="344" t="s">
        <v>186</v>
      </c>
      <c r="P62" s="346" t="s">
        <v>22</v>
      </c>
      <c r="Q62" s="346" t="s">
        <v>190</v>
      </c>
      <c r="R62" s="346" t="s">
        <v>191</v>
      </c>
      <c r="S62" s="346" t="s">
        <v>192</v>
      </c>
      <c r="T62" s="346" t="s">
        <v>193</v>
      </c>
      <c r="U62" s="350" t="s">
        <v>202</v>
      </c>
      <c r="V62" s="350" t="s">
        <v>204</v>
      </c>
      <c r="W62" s="346" t="s">
        <v>25</v>
      </c>
      <c r="X62" s="352" t="s">
        <v>392</v>
      </c>
      <c r="Y62" s="113"/>
      <c r="Z62" s="107" t="s">
        <v>24</v>
      </c>
      <c r="AA62" s="114"/>
      <c r="AB62" s="164">
        <v>0</v>
      </c>
      <c r="AC62" s="189">
        <f>_xlfn.IFS(Z62="-",0,Z62="Schaumstoff_5cm",'GWP Baustoffe'!$F$34*1.5,Z62="PE_Noppenfolie",'GWP Baustoffe'!$F$80,Z62="PE_Folie 100my",'GWP Baustoffe'!$F$78,Z62="PE_Folie 1mm",'GWP Baustoffe'!$F$79,Z62="Linoleum allg",'GWP Baustoffe'!$F$68,Z62="Linoleum Forbo",'GWP Baustoffe'!$F$69,Z62="PVC 2mm",'GWP Baustoffe'!$F$70,Z62="Teppich 1400g/m²",'GWP Baustoffe'!$F$71,Z62="Laminat",'GWP Baustoffe'!$F$72,Z62="Natursteinfliesen",'GWP Baustoffe'!$F$73,Z62="keramische Fliesen",'GWP Baustoffe'!$F$74,Z62="Filz 3mm (400g)",'GWP Baustoffe'!$F$75,Z62="Filz Fulda Rex 800g",'GWP Baustoffe'!$F$76,Z62="Hanfvlies 3mm",'GWP Baustoffe'!$F$82,Z62="Texil Sonnenschutz",'GWP Baustoffe'!$F$77,Z62="Kraftpapier 120g",'GWP Baustoffe'!$F$110,Z62="Papiertapete bedr. ",'GWP Baustoffe'!$F$111,Z62="Glasvlies Tapete",'GWP Baustoffe'!$F$112,Z62="Glasvlies_bedr.",'GWP Baustoffe'!$F$113,Z62="Tanztepp. 2mm",'GWP Baustoffe'!$F$70,Z62="Tanztepp. 1,7mm",'GWP Baustoffe'!$F$70/2*1.7,Z62="Tanztepp. 1,2mm",'GWP Baustoffe'!$F$70/2*1.2,Z62="Malervlies",'GWP Baustoffe'!$F$75*0.6,Z62="Bodent. 450g BW",'GWP Baustoffe'!$F$32*0.5,Z62="Tüll 50g BW",'GWP Baustoffe'!$F$32*0.05,Z62="Tüll 50g KF",'GWP Baustoffe'!$F$33*0.05,Z62="Tüll 100g BW",'GWP Baustoffe'!$F$32*0.1,Z62="Tüll 100g KF",'GWP Baustoffe'!$F$33*0.1,Z62="Schl. Ne. 75g BW",'GWP Baustoffe'!$F$32*0.075,Z62="Schl. Ne. 75g KF",'GWP Baustoffe'!$F$33*0.075,Z62="Nessel 300g BW",'GWP Baustoffe'!$F$32*0.3,Z62="Nessel 300g KF",'GWP Baustoffe'!$F$33*0.3,Z62="Shirting 220g BW",'GWP Baustoffe'!$F$32*0.22,Z62="Hori- Ne. 400g BW",'GWP Baustoffe'!$F$32*0.4,Z62="Mollton 300g BW",'GWP Baustoffe'!$F$32*0.3,Z62="Dekomoll. 165g BW",'GWP Baustoffe'!$F$32*0.165,Z62="Velour 350g BW",'GWP Baustoffe'!$F$32*0.35,Z62="Velour 450g BW",'GWP Baustoffe'!$F$32*0.45,Z62="Velour 600g BW",'GWP Baustoffe'!$F$32*0.6,Z62="Glasklarfolie 0,3mm",'GWP Baustoffe'!$F$70*0.15,Z62="Proj.Folie 0,35mm",'GWP Baustoffe'!$F$70*0.175,Z62="Tyvek 2506B",'GWP Baustoffe'!$F$67,Z62="Mollton 200g BW",'GWP Baustoffe'!$F87*0.2,Z62="Wooleserge 150 B1",'GWP Baustoffe'!$F$120*1,Z62="Forbo Eternal PVC",'GWP Baustoffe'!$F$73,Z62="Kunstrasen 2400g/m²",'GWP Baustoffe'!$F$81,Z62="Teppich 750g/m²",'GWP Baustoffe'!$F$71*0.53,Z62="Teppich 300g/m²",'GWP Baustoffe'!$F$71*0.214)</f>
        <v>0</v>
      </c>
      <c r="AD62" s="161">
        <f>_xlfn.IFS(Z62="-",0,Z62="Schaumstoff_5cm",'GWP Baustoffe'!$H$34*1.5,Z62="PE_Noppenfolie",'GWP Baustoffe'!$H$80,Z62="PE_Folie 100my",'GWP Baustoffe'!$H$78,Z62="PE_Folie 1mm",'GWP Baustoffe'!$H$79,Z62="Linoleum allg",'GWP Baustoffe'!$H$68,Z62="Linoleum Forbo",'GWP Baustoffe'!$H$69,Z62="PVC 2mm",'GWP Baustoffe'!$H$70,Z62="Teppich 1400g/m²",'GWP Baustoffe'!$H$71,Z62="Laminat",'GWP Baustoffe'!$H$72,Z62="Natursteinfliesen",'GWP Baustoffe'!$H$73,Z62="keramische Fliesen",'GWP Baustoffe'!$H$74,Z62="Filz 3mm (400g)",'GWP Baustoffe'!$H$75,Z62="Filz Fulda Rex 800g",'GWP Baustoffe'!$H$76,Z62="Jute",'GWP Baustoffe'!$H$81,Z62="Hanfvlies 3mm",'GWP Baustoffe'!$H$82,Z62="Texil Sonnenschutz",'GWP Baustoffe'!$H$77,Z62="Kraftpapier 120g",'GWP Baustoffe'!$H$110,Z62="Papiertapete bedr. ",'GWP Baustoffe'!$H$111,Z62="Glasvlies Tapete",'GWP Baustoffe'!$H$112,Z62="Glasvlies_bedr.",'GWP Baustoffe'!$H$113,Z62="Tanztepp. 2mm",'GWP Baustoffe'!$H$70,Z62="Tanztepp. 1,7mm",'GWP Baustoffe'!$H$70/2*1.7,Z62="Tanztepp. 1,2mm",'GWP Baustoffe'!$H$70/2*1.2,Z62="Malervlies",'GWP Baustoffe'!$H$75*0.6,Z62="Bodent. 450g BW",'GWP Baustoffe'!$G$32*0.45,Z62="Tüll 50g BW",'GWP Baustoffe'!$G$32*0.05,Z62="Tüll 50g KF",'GWP Baustoffe'!$G$33*0.05,Z62="Tüll 100g BW",'GWP Baustoffe'!$G$32*0.1,Z62="Tüll 100g KF",'GWP Baustoffe'!$G$33*0.1,Z62="Schl. Ne. 75g BW",'GWP Baustoffe'!$G$32*0.075,Z62="Schl. Ne. 75g KF",'GWP Baustoffe'!$G$33*0.075,Z62="Nessel 300g BW",'GWP Baustoffe'!$G$32*0.3,Z62="Nessel 300g KF",'GWP Baustoffe'!$G$33*0.3,Z62="Shirting 220g BW",'GWP Baustoffe'!$G$32*0.22,Z62="Hori- Ne. 400g BW",'GWP Baustoffe'!$G$32*0.4,Z62="Mollton 300g BW",'GWP Baustoffe'!$G$32*0.3,Z62="Dekomoll. 165g BW",'GWP Baustoffe'!$G$32*0.165,Z62="Velour 350g BW",'GWP Baustoffe'!$G$32*0.35,Z62="Velour 450g BW",'GWP Baustoffe'!$G$32*0.45,Z62="Velour 600g BW",'GWP Baustoffe'!$G$32*0.6,Z62="Glasklarfolie 0,3mm",'GWP Baustoffe'!$H$70*0.15,Z62="Proj.Folie 0,35mm",'GWP Baustoffe'!$H$70*0.175,Z62="Tyvek 2506B",'GWP Baustoffe'!$H$67,Z62="Mollton 200g BW",'GWP Baustoffe'!$G$32*0.2,Z62="Wooleserge 150 B1",'GWP Baustoffe'!$H$120*1,Z62="Forbo Eternal PVC",'GWP Baustoffe'!$H$73,Z62="Kunstrasen 2400g/m²",'GWP Baustoffe'!$H$81,Z62="Teppich 750g/m²",'GWP Baustoffe'!$H$71*0.53,Z62="Teppich 300g/m²",'GWP Baustoffe'!$H$71*0.214)</f>
        <v>0</v>
      </c>
      <c r="AE62" s="131">
        <f t="shared" si="0"/>
        <v>0</v>
      </c>
      <c r="AF62" s="112"/>
      <c r="AG62" s="106" t="s">
        <v>24</v>
      </c>
      <c r="AH62" s="106"/>
      <c r="AI62" s="132">
        <f>_xlfn.IFS(AG62="-",0,AG62="Fassadenfarbe [l]",'GWP Baustoffe'!$H$36,AG62="Disp. Innen [l]",'GWP Baustoffe'!$H$37,AG62="Lacke, H²O [l]",'GWP Baustoffe'!$H$41,AG62="Lacke, löse. [l]",'GWP Baustoffe'!$H$38,AG62="Metalllack, löse. [l]",'GWP Baustoffe'!$H$43,AG62="Parkettlack H²O [l]",'GWP Baustoffe'!$H$43,AG62="Henso Brands. [kg]",'GWP Baustoffe'!$H$39,AG62="Kleber [kg]",'GWP Baustoffe'!$H$40,AG62="PE Schaum [kg]",'GWP Baustoffe'!$G$54,AG62="Gewebefüller [kg]",'GWP Baustoffe'!$H$56,AG62="Silicon [kg]",'GWP Baustoffe'!$H$45,AG62="Kalkfarbe [kg]",'GWP Baustoffe'!$H$44,AG62="GFK",'GWP Baustoffe'!$H$55,AG62="Gipsputz [kg]",'GWP Baustoffe'!$H$57,AG62="Acylfarbe [l]",'GWP Baustoffe'!$H$58,AG62="GFK [kg]",'GWP Baustoffe'!$H$53)</f>
        <v>0</v>
      </c>
      <c r="AJ62" s="133">
        <f t="shared" si="7"/>
        <v>0</v>
      </c>
      <c r="AK62" s="138"/>
      <c r="AL62" s="136"/>
      <c r="AM62" s="136"/>
      <c r="AN62" s="360"/>
      <c r="AO62" s="360"/>
      <c r="AP62" s="361"/>
      <c r="AQ62" s="181">
        <f t="shared" si="8"/>
        <v>0</v>
      </c>
      <c r="AR62" s="105"/>
      <c r="AS62" s="105"/>
      <c r="AT62" s="105"/>
      <c r="AU62" s="105"/>
      <c r="AV62" s="105"/>
      <c r="AW62" s="105"/>
    </row>
    <row r="63" spans="1:49" s="49" customFormat="1" ht="21" customHeight="1" thickBot="1" x14ac:dyDescent="0.35">
      <c r="A63" s="116"/>
      <c r="B63" s="106" t="s">
        <v>24</v>
      </c>
      <c r="C63" s="114"/>
      <c r="D63" s="164">
        <v>90</v>
      </c>
      <c r="E63" s="161">
        <f>_xlfn.IFS(B63="-",0,B63="Profil",'GWP Baustoffe'!$F$7,B63="Blech",'GWP Baustoffe'!$F$8,B63="Edel Blech",'GWP Baustoffe'!$F$47,B63="verz. Blech",'GWP Baustoffe'!F$49)</f>
        <v>0</v>
      </c>
      <c r="F63" s="129">
        <f>_xlfn.IFS(B63="-",0,B63="Profil",'GWP Baustoffe'!$H$7,B63="Blech",'GWP Baustoffe'!$H$8,B63="Edel Blech",'GWP Baustoffe'!$H$47,B63="verz. Blech",'GWP Baustoffe'!$H$49)</f>
        <v>0</v>
      </c>
      <c r="G63" s="131">
        <f t="shared" si="3"/>
        <v>0</v>
      </c>
      <c r="H63" s="112"/>
      <c r="I63" s="106" t="s">
        <v>24</v>
      </c>
      <c r="J63" s="158"/>
      <c r="K63" s="164">
        <v>90</v>
      </c>
      <c r="L63" s="161">
        <f>_xlfn.IFS(I63="-",0,I63="Al Profil",'GWP Baustoffe'!$F$9,I63="Al Blech",'GWP Baustoffe'!$F$10,I63="Cu Blech",0)</f>
        <v>0</v>
      </c>
      <c r="M63" s="129">
        <f>_xlfn.IFS(I63="-",0,I63="Al Profil",'GWP Baustoffe'!$H$9,I63="Al Blech",'GWP Baustoffe'!$H$10,I63="Cu Blech",'GWP Baustoffe'!$H$48)</f>
        <v>0</v>
      </c>
      <c r="N63" s="131">
        <f t="shared" si="4"/>
        <v>0</v>
      </c>
      <c r="O63" s="345"/>
      <c r="P63" s="347"/>
      <c r="Q63" s="347"/>
      <c r="R63" s="347"/>
      <c r="S63" s="347"/>
      <c r="T63" s="347"/>
      <c r="U63" s="351"/>
      <c r="V63" s="351"/>
      <c r="W63" s="347"/>
      <c r="X63" s="353"/>
      <c r="Y63" s="113"/>
      <c r="Z63" s="107" t="s">
        <v>24</v>
      </c>
      <c r="AA63" s="114"/>
      <c r="AB63" s="164">
        <v>0</v>
      </c>
      <c r="AC63" s="189">
        <f>_xlfn.IFS(Z63="-",0,Z63="Schaumstoff_5cm",'GWP Baustoffe'!$F$34*1.5,Z63="PE_Noppenfolie",'GWP Baustoffe'!$F$80,Z63="PE_Folie 100my",'GWP Baustoffe'!$F$78,Z63="PE_Folie 1mm",'GWP Baustoffe'!$F$79,Z63="Linoleum allg",'GWP Baustoffe'!$F$68,Z63="Linoleum Forbo",'GWP Baustoffe'!$F$69,Z63="PVC 2mm",'GWP Baustoffe'!$F$70,Z63="Teppich 1400g/m²",'GWP Baustoffe'!$F$71,Z63="Laminat",'GWP Baustoffe'!$F$72,Z63="Natursteinfliesen",'GWP Baustoffe'!$F$73,Z63="keramische Fliesen",'GWP Baustoffe'!$F$74,Z63="Filz 3mm (400g)",'GWP Baustoffe'!$F$75,Z63="Filz Fulda Rex 800g",'GWP Baustoffe'!$F$76,Z63="Hanfvlies 3mm",'GWP Baustoffe'!$F$82,Z63="Texil Sonnenschutz",'GWP Baustoffe'!$F$77,Z63="Kraftpapier 120g",'GWP Baustoffe'!$F$110,Z63="Papiertapete bedr. ",'GWP Baustoffe'!$F$111,Z63="Glasvlies Tapete",'GWP Baustoffe'!$F$112,Z63="Glasvlies_bedr.",'GWP Baustoffe'!$F$113,Z63="Tanztepp. 2mm",'GWP Baustoffe'!$F$70,Z63="Tanztepp. 1,7mm",'GWP Baustoffe'!$F$70/2*1.7,Z63="Tanztepp. 1,2mm",'GWP Baustoffe'!$F$70/2*1.2,Z63="Malervlies",'GWP Baustoffe'!$F$75*0.6,Z63="Bodent. 450g BW",'GWP Baustoffe'!$F$32*0.5,Z63="Tüll 50g BW",'GWP Baustoffe'!$F$32*0.05,Z63="Tüll 50g KF",'GWP Baustoffe'!$F$33*0.05,Z63="Tüll 100g BW",'GWP Baustoffe'!$F$32*0.1,Z63="Tüll 100g KF",'GWP Baustoffe'!$F$33*0.1,Z63="Schl. Ne. 75g BW",'GWP Baustoffe'!$F$32*0.075,Z63="Schl. Ne. 75g KF",'GWP Baustoffe'!$F$33*0.075,Z63="Nessel 300g BW",'GWP Baustoffe'!$F$32*0.3,Z63="Nessel 300g KF",'GWP Baustoffe'!$F$33*0.3,Z63="Shirting 220g BW",'GWP Baustoffe'!$F$32*0.22,Z63="Hori- Ne. 400g BW",'GWP Baustoffe'!$F$32*0.4,Z63="Mollton 300g BW",'GWP Baustoffe'!$F$32*0.3,Z63="Dekomoll. 165g BW",'GWP Baustoffe'!$F$32*0.165,Z63="Velour 350g BW",'GWP Baustoffe'!$F$32*0.35,Z63="Velour 450g BW",'GWP Baustoffe'!$F$32*0.45,Z63="Velour 600g BW",'GWP Baustoffe'!$F$32*0.6,Z63="Glasklarfolie 0,3mm",'GWP Baustoffe'!$F$70*0.15,Z63="Proj.Folie 0,35mm",'GWP Baustoffe'!$F$70*0.175,Z63="Tyvek 2506B",'GWP Baustoffe'!$F$67,Z63="Mollton 200g BW",'GWP Baustoffe'!$F88*0.2,Z63="Wooleserge 150 B1",'GWP Baustoffe'!$F$120*1,Z63="Forbo Eternal PVC",'GWP Baustoffe'!$F$73,Z63="Kunstrasen 2400g/m²",'GWP Baustoffe'!$F$81,Z63="Teppich 750g/m²",'GWP Baustoffe'!$F$71*0.53,Z63="Teppich 300g/m²",'GWP Baustoffe'!$F$71*0.214)</f>
        <v>0</v>
      </c>
      <c r="AD63" s="161">
        <f>_xlfn.IFS(Z63="-",0,Z63="Schaumstoff_5cm",'GWP Baustoffe'!$H$34*1.5,Z63="PE_Noppenfolie",'GWP Baustoffe'!$H$80,Z63="PE_Folie 100my",'GWP Baustoffe'!$H$78,Z63="PE_Folie 1mm",'GWP Baustoffe'!$H$79,Z63="Linoleum allg",'GWP Baustoffe'!$H$68,Z63="Linoleum Forbo",'GWP Baustoffe'!$H$69,Z63="PVC 2mm",'GWP Baustoffe'!$H$70,Z63="Teppich 1400g/m²",'GWP Baustoffe'!$H$71,Z63="Laminat",'GWP Baustoffe'!$H$72,Z63="Natursteinfliesen",'GWP Baustoffe'!$H$73,Z63="keramische Fliesen",'GWP Baustoffe'!$H$74,Z63="Filz 3mm (400g)",'GWP Baustoffe'!$H$75,Z63="Filz Fulda Rex 800g",'GWP Baustoffe'!$H$76,Z63="Jute",'GWP Baustoffe'!$H$81,Z63="Hanfvlies 3mm",'GWP Baustoffe'!$H$82,Z63="Texil Sonnenschutz",'GWP Baustoffe'!$H$77,Z63="Kraftpapier 120g",'GWP Baustoffe'!$H$110,Z63="Papiertapete bedr. ",'GWP Baustoffe'!$H$111,Z63="Glasvlies Tapete",'GWP Baustoffe'!$H$112,Z63="Glasvlies_bedr.",'GWP Baustoffe'!$H$113,Z63="Tanztepp. 2mm",'GWP Baustoffe'!$H$70,Z63="Tanztepp. 1,7mm",'GWP Baustoffe'!$H$70/2*1.7,Z63="Tanztepp. 1,2mm",'GWP Baustoffe'!$H$70/2*1.2,Z63="Malervlies",'GWP Baustoffe'!$H$75*0.6,Z63="Bodent. 450g BW",'GWP Baustoffe'!$G$32*0.45,Z63="Tüll 50g BW",'GWP Baustoffe'!$G$32*0.05,Z63="Tüll 50g KF",'GWP Baustoffe'!$G$33*0.05,Z63="Tüll 100g BW",'GWP Baustoffe'!$G$32*0.1,Z63="Tüll 100g KF",'GWP Baustoffe'!$G$33*0.1,Z63="Schl. Ne. 75g BW",'GWP Baustoffe'!$G$32*0.075,Z63="Schl. Ne. 75g KF",'GWP Baustoffe'!$G$33*0.075,Z63="Nessel 300g BW",'GWP Baustoffe'!$G$32*0.3,Z63="Nessel 300g KF",'GWP Baustoffe'!$G$33*0.3,Z63="Shirting 220g BW",'GWP Baustoffe'!$G$32*0.22,Z63="Hori- Ne. 400g BW",'GWP Baustoffe'!$G$32*0.4,Z63="Mollton 300g BW",'GWP Baustoffe'!$G$32*0.3,Z63="Dekomoll. 165g BW",'GWP Baustoffe'!$G$32*0.165,Z63="Velour 350g BW",'GWP Baustoffe'!$G$32*0.35,Z63="Velour 450g BW",'GWP Baustoffe'!$G$32*0.45,Z63="Velour 600g BW",'GWP Baustoffe'!$G$32*0.6,Z63="Glasklarfolie 0,3mm",'GWP Baustoffe'!$H$70*0.15,Z63="Proj.Folie 0,35mm",'GWP Baustoffe'!$H$70*0.175,Z63="Tyvek 2506B",'GWP Baustoffe'!$H$67,Z63="Mollton 200g BW",'GWP Baustoffe'!$G$32*0.2,Z63="Wooleserge 150 B1",'GWP Baustoffe'!$H$120*1,Z63="Forbo Eternal PVC",'GWP Baustoffe'!$H$73,Z63="Kunstrasen 2400g/m²",'GWP Baustoffe'!$H$81,Z63="Teppich 750g/m²",'GWP Baustoffe'!$H$71*0.53,Z63="Teppich 300g/m²",'GWP Baustoffe'!$H$71*0.214)</f>
        <v>0</v>
      </c>
      <c r="AE63" s="131">
        <f t="shared" si="0"/>
        <v>0</v>
      </c>
      <c r="AF63" s="112"/>
      <c r="AG63" s="106" t="s">
        <v>24</v>
      </c>
      <c r="AH63" s="106"/>
      <c r="AI63" s="132">
        <f>_xlfn.IFS(AG63="-",0,AG63="Fassadenfarbe [l]",'GWP Baustoffe'!$H$36,AG63="Disp. Innen [l]",'GWP Baustoffe'!$H$37,AG63="Lacke, H²O [l]",'GWP Baustoffe'!$H$41,AG63="Lacke, löse. [l]",'GWP Baustoffe'!$H$38,AG63="Metalllack, löse. [l]",'GWP Baustoffe'!$H$43,AG63="Parkettlack H²O [l]",'GWP Baustoffe'!$H$43,AG63="Henso Brands. [kg]",'GWP Baustoffe'!$H$39,AG63="Kleber [kg]",'GWP Baustoffe'!$H$40,AG63="PE Schaum [kg]",'GWP Baustoffe'!$G$54,AG63="Gewebefüller [kg]",'GWP Baustoffe'!$H$56,AG63="Silicon [kg]",'GWP Baustoffe'!$H$45,AG63="Kalkfarbe [kg]",'GWP Baustoffe'!$H$44,AG63="GFK",'GWP Baustoffe'!$H$55,AG63="Gipsputz [kg]",'GWP Baustoffe'!$H$57,AG63="Acylfarbe [l]",'GWP Baustoffe'!$H$58,AG63="GFK [kg]",'GWP Baustoffe'!$H$53)</f>
        <v>0</v>
      </c>
      <c r="AJ63" s="133">
        <f t="shared" si="7"/>
        <v>0</v>
      </c>
      <c r="AK63" s="138"/>
      <c r="AL63" s="136"/>
      <c r="AM63" s="136"/>
      <c r="AN63" s="360"/>
      <c r="AO63" s="360"/>
      <c r="AP63" s="361"/>
      <c r="AQ63" s="181">
        <f t="shared" si="8"/>
        <v>0</v>
      </c>
      <c r="AR63" s="105"/>
      <c r="AS63" s="105"/>
      <c r="AT63" s="105"/>
      <c r="AU63" s="105"/>
      <c r="AV63" s="105"/>
      <c r="AW63" s="105"/>
    </row>
    <row r="64" spans="1:49" s="49" customFormat="1" ht="21" customHeight="1" x14ac:dyDescent="0.3">
      <c r="A64" s="116"/>
      <c r="B64" s="106" t="s">
        <v>24</v>
      </c>
      <c r="C64" s="114"/>
      <c r="D64" s="164">
        <v>90</v>
      </c>
      <c r="E64" s="161">
        <f>_xlfn.IFS(B64="-",0,B64="Profil",'GWP Baustoffe'!$F$7,B64="Blech",'GWP Baustoffe'!$F$8,B64="Edel Blech",'GWP Baustoffe'!$F$47,B64="verz. Blech",'GWP Baustoffe'!F$49)</f>
        <v>0</v>
      </c>
      <c r="F64" s="129">
        <f>_xlfn.IFS(B64="-",0,B64="Profil",'GWP Baustoffe'!$H$7,B64="Blech",'GWP Baustoffe'!$H$8,B64="Edel Blech",'GWP Baustoffe'!$H$47,B64="verz. Blech",'GWP Baustoffe'!$H$49)</f>
        <v>0</v>
      </c>
      <c r="G64" s="131">
        <f t="shared" si="3"/>
        <v>0</v>
      </c>
      <c r="H64" s="112"/>
      <c r="I64" s="106" t="s">
        <v>24</v>
      </c>
      <c r="J64" s="158"/>
      <c r="K64" s="164">
        <v>90</v>
      </c>
      <c r="L64" s="161">
        <f>_xlfn.IFS(I64="-",0,I64="Al Profil",'GWP Baustoffe'!$F$9,I64="Al Blech",'GWP Baustoffe'!$F$10,I64="Cu Blech",0)</f>
        <v>0</v>
      </c>
      <c r="M64" s="129">
        <f>_xlfn.IFS(I64="-",0,I64="Al Profil",'GWP Baustoffe'!$H$9,I64="Al Blech",'GWP Baustoffe'!$H$10,I64="Cu Blech",'GWP Baustoffe'!$H$48)</f>
        <v>0</v>
      </c>
      <c r="N64" s="131">
        <f t="shared" si="4"/>
        <v>0</v>
      </c>
      <c r="O64" s="112"/>
      <c r="P64" s="106" t="s">
        <v>198</v>
      </c>
      <c r="Q64" s="107"/>
      <c r="R64" s="106"/>
      <c r="S64" s="107"/>
      <c r="T64" s="114"/>
      <c r="U64" s="163">
        <v>0</v>
      </c>
      <c r="V64" s="161">
        <f>_xlfn.IFS(P64="-",0,P64="ESG",'GWP Baustoffe'!$J$166,P64="VSG",'GWP Baustoffe'!$J$164,P64="Plexi",'GWP Baustoffe'!$J$165,P64="Exolon GP ECO",'GWP Baustoffe'!$J$161,P64="Exo. GP ECOplus",'GWP Baustoffe'!$J$162)</f>
        <v>-2663.9999999999995</v>
      </c>
      <c r="W64" s="129">
        <f>_xlfn.IFS(P64="-",0,P64="ESG",'GWP Baustoffe'!$I$166,P64="VSG",'GWP Baustoffe'!$I$164,P64="Plexi",'GWP Baustoffe'!$I$165,P64="Exolon GP ECO",'GWP Baustoffe'!$I$161,P64="Exo. GP ECOplus",'GWP Baustoffe'!$I$162)</f>
        <v>11246.079999999998</v>
      </c>
      <c r="X64" s="131">
        <f>Q64/1000*R64/1000*S64/1000*T64*(W64 + U64/100*V64)</f>
        <v>0</v>
      </c>
      <c r="Y64" s="113"/>
      <c r="Z64" s="107" t="s">
        <v>24</v>
      </c>
      <c r="AA64" s="114"/>
      <c r="AB64" s="164">
        <v>0</v>
      </c>
      <c r="AC64" s="189">
        <f>_xlfn.IFS(Z64="-",0,Z64="Schaumstoff_5cm",'GWP Baustoffe'!$F$34*1.5,Z64="PE_Noppenfolie",'GWP Baustoffe'!$F$80,Z64="PE_Folie 100my",'GWP Baustoffe'!$F$78,Z64="PE_Folie 1mm",'GWP Baustoffe'!$F$79,Z64="Linoleum allg",'GWP Baustoffe'!$F$68,Z64="Linoleum Forbo",'GWP Baustoffe'!$F$69,Z64="PVC 2mm",'GWP Baustoffe'!$F$70,Z64="Teppich 1400g/m²",'GWP Baustoffe'!$F$71,Z64="Laminat",'GWP Baustoffe'!$F$72,Z64="Natursteinfliesen",'GWP Baustoffe'!$F$73,Z64="keramische Fliesen",'GWP Baustoffe'!$F$74,Z64="Filz 3mm (400g)",'GWP Baustoffe'!$F$75,Z64="Filz Fulda Rex 800g",'GWP Baustoffe'!$F$76,Z64="Hanfvlies 3mm",'GWP Baustoffe'!$F$82,Z64="Texil Sonnenschutz",'GWP Baustoffe'!$F$77,Z64="Kraftpapier 120g",'GWP Baustoffe'!$F$110,Z64="Papiertapete bedr. ",'GWP Baustoffe'!$F$111,Z64="Glasvlies Tapete",'GWP Baustoffe'!$F$112,Z64="Glasvlies_bedr.",'GWP Baustoffe'!$F$113,Z64="Tanztepp. 2mm",'GWP Baustoffe'!$F$70,Z64="Tanztepp. 1,7mm",'GWP Baustoffe'!$F$70/2*1.7,Z64="Tanztepp. 1,2mm",'GWP Baustoffe'!$F$70/2*1.2,Z64="Malervlies",'GWP Baustoffe'!$F$75*0.6,Z64="Bodent. 450g BW",'GWP Baustoffe'!$F$32*0.5,Z64="Tüll 50g BW",'GWP Baustoffe'!$F$32*0.05,Z64="Tüll 50g KF",'GWP Baustoffe'!$F$33*0.05,Z64="Tüll 100g BW",'GWP Baustoffe'!$F$32*0.1,Z64="Tüll 100g KF",'GWP Baustoffe'!$F$33*0.1,Z64="Schl. Ne. 75g BW",'GWP Baustoffe'!$F$32*0.075,Z64="Schl. Ne. 75g KF",'GWP Baustoffe'!$F$33*0.075,Z64="Nessel 300g BW",'GWP Baustoffe'!$F$32*0.3,Z64="Nessel 300g KF",'GWP Baustoffe'!$F$33*0.3,Z64="Shirting 220g BW",'GWP Baustoffe'!$F$32*0.22,Z64="Hori- Ne. 400g BW",'GWP Baustoffe'!$F$32*0.4,Z64="Mollton 300g BW",'GWP Baustoffe'!$F$32*0.3,Z64="Dekomoll. 165g BW",'GWP Baustoffe'!$F$32*0.165,Z64="Velour 350g BW",'GWP Baustoffe'!$F$32*0.35,Z64="Velour 450g BW",'GWP Baustoffe'!$F$32*0.45,Z64="Velour 600g BW",'GWP Baustoffe'!$F$32*0.6,Z64="Glasklarfolie 0,3mm",'GWP Baustoffe'!$F$70*0.15,Z64="Proj.Folie 0,35mm",'GWP Baustoffe'!$F$70*0.175,Z64="Tyvek 2506B",'GWP Baustoffe'!$F$67,Z64="Mollton 200g BW",'GWP Baustoffe'!$F89*0.2,Z64="Wooleserge 150 B1",'GWP Baustoffe'!$F$120*1,Z64="Forbo Eternal PVC",'GWP Baustoffe'!$F$73,Z64="Kunstrasen 2400g/m²",'GWP Baustoffe'!$F$81,Z64="Teppich 750g/m²",'GWP Baustoffe'!$F$71*0.53,Z64="Teppich 300g/m²",'GWP Baustoffe'!$F$71*0.214)</f>
        <v>0</v>
      </c>
      <c r="AD64" s="161">
        <f>_xlfn.IFS(Z64="-",0,Z64="Schaumstoff_5cm",'GWP Baustoffe'!$H$34*1.5,Z64="PE_Noppenfolie",'GWP Baustoffe'!$H$80,Z64="PE_Folie 100my",'GWP Baustoffe'!$H$78,Z64="PE_Folie 1mm",'GWP Baustoffe'!$H$79,Z64="Linoleum allg",'GWP Baustoffe'!$H$68,Z64="Linoleum Forbo",'GWP Baustoffe'!$H$69,Z64="PVC 2mm",'GWP Baustoffe'!$H$70,Z64="Teppich 1400g/m²",'GWP Baustoffe'!$H$71,Z64="Laminat",'GWP Baustoffe'!$H$72,Z64="Natursteinfliesen",'GWP Baustoffe'!$H$73,Z64="keramische Fliesen",'GWP Baustoffe'!$H$74,Z64="Filz 3mm (400g)",'GWP Baustoffe'!$H$75,Z64="Filz Fulda Rex 800g",'GWP Baustoffe'!$H$76,Z64="Jute",'GWP Baustoffe'!$H$81,Z64="Hanfvlies 3mm",'GWP Baustoffe'!$H$82,Z64="Texil Sonnenschutz",'GWP Baustoffe'!$H$77,Z64="Kraftpapier 120g",'GWP Baustoffe'!$H$110,Z64="Papiertapete bedr. ",'GWP Baustoffe'!$H$111,Z64="Glasvlies Tapete",'GWP Baustoffe'!$H$112,Z64="Glasvlies_bedr.",'GWP Baustoffe'!$H$113,Z64="Tanztepp. 2mm",'GWP Baustoffe'!$H$70,Z64="Tanztepp. 1,7mm",'GWP Baustoffe'!$H$70/2*1.7,Z64="Tanztepp. 1,2mm",'GWP Baustoffe'!$H$70/2*1.2,Z64="Malervlies",'GWP Baustoffe'!$H$75*0.6,Z64="Bodent. 450g BW",'GWP Baustoffe'!$G$32*0.45,Z64="Tüll 50g BW",'GWP Baustoffe'!$G$32*0.05,Z64="Tüll 50g KF",'GWP Baustoffe'!$G$33*0.05,Z64="Tüll 100g BW",'GWP Baustoffe'!$G$32*0.1,Z64="Tüll 100g KF",'GWP Baustoffe'!$G$33*0.1,Z64="Schl. Ne. 75g BW",'GWP Baustoffe'!$G$32*0.075,Z64="Schl. Ne. 75g KF",'GWP Baustoffe'!$G$33*0.075,Z64="Nessel 300g BW",'GWP Baustoffe'!$G$32*0.3,Z64="Nessel 300g KF",'GWP Baustoffe'!$G$33*0.3,Z64="Shirting 220g BW",'GWP Baustoffe'!$G$32*0.22,Z64="Hori- Ne. 400g BW",'GWP Baustoffe'!$G$32*0.4,Z64="Mollton 300g BW",'GWP Baustoffe'!$G$32*0.3,Z64="Dekomoll. 165g BW",'GWP Baustoffe'!$G$32*0.165,Z64="Velour 350g BW",'GWP Baustoffe'!$G$32*0.35,Z64="Velour 450g BW",'GWP Baustoffe'!$G$32*0.45,Z64="Velour 600g BW",'GWP Baustoffe'!$G$32*0.6,Z64="Glasklarfolie 0,3mm",'GWP Baustoffe'!$H$70*0.15,Z64="Proj.Folie 0,35mm",'GWP Baustoffe'!$H$70*0.175,Z64="Tyvek 2506B",'GWP Baustoffe'!$H$67,Z64="Mollton 200g BW",'GWP Baustoffe'!$G$32*0.2,Z64="Wooleserge 150 B1",'GWP Baustoffe'!$H$120*1,Z64="Forbo Eternal PVC",'GWP Baustoffe'!$H$73,Z64="Kunstrasen 2400g/m²",'GWP Baustoffe'!$H$81,Z64="Teppich 750g/m²",'GWP Baustoffe'!$H$71*0.53,Z64="Teppich 300g/m²",'GWP Baustoffe'!$H$71*0.214)</f>
        <v>0</v>
      </c>
      <c r="AE64" s="131">
        <f t="shared" si="0"/>
        <v>0</v>
      </c>
      <c r="AF64" s="112"/>
      <c r="AG64" s="106" t="s">
        <v>24</v>
      </c>
      <c r="AH64" s="106"/>
      <c r="AI64" s="132">
        <f>_xlfn.IFS(AG64="-",0,AG64="Fassadenfarbe [l]",'GWP Baustoffe'!$H$36,AG64="Disp. Innen [l]",'GWP Baustoffe'!$H$37,AG64="Lacke, H²O [l]",'GWP Baustoffe'!$H$41,AG64="Lacke, löse. [l]",'GWP Baustoffe'!$H$38,AG64="Metalllack, löse. [l]",'GWP Baustoffe'!$H$43,AG64="Parkettlack H²O [l]",'GWP Baustoffe'!$H$43,AG64="Henso Brands. [kg]",'GWP Baustoffe'!$H$39,AG64="Kleber [kg]",'GWP Baustoffe'!$H$40,AG64="PE Schaum [kg]",'GWP Baustoffe'!$G$54,AG64="Gewebefüller [kg]",'GWP Baustoffe'!$H$56,AG64="Silicon [kg]",'GWP Baustoffe'!$H$45,AG64="Kalkfarbe [kg]",'GWP Baustoffe'!$H$44,AG64="GFK",'GWP Baustoffe'!$H$55,AG64="Gipsputz [kg]",'GWP Baustoffe'!$H$57,AG64="Acylfarbe [l]",'GWP Baustoffe'!$H$58,AG64="GFK [kg]",'GWP Baustoffe'!$H$53)</f>
        <v>0</v>
      </c>
      <c r="AJ64" s="133">
        <f t="shared" si="7"/>
        <v>0</v>
      </c>
      <c r="AK64" s="138"/>
      <c r="AL64" s="136"/>
      <c r="AM64" s="136"/>
      <c r="AN64" s="360"/>
      <c r="AO64" s="360"/>
      <c r="AP64" s="361"/>
      <c r="AQ64" s="181">
        <f t="shared" si="8"/>
        <v>0</v>
      </c>
      <c r="AR64" s="105"/>
      <c r="AS64" s="105"/>
      <c r="AT64" s="105"/>
      <c r="AU64" s="105"/>
      <c r="AV64" s="105"/>
      <c r="AW64" s="105"/>
    </row>
    <row r="65" spans="1:49" s="49" customFormat="1" ht="21" customHeight="1" x14ac:dyDescent="0.3">
      <c r="A65" s="116"/>
      <c r="B65" s="106" t="s">
        <v>24</v>
      </c>
      <c r="C65" s="114"/>
      <c r="D65" s="164">
        <v>90</v>
      </c>
      <c r="E65" s="161">
        <f>_xlfn.IFS(B65="-",0,B65="Profil",'GWP Baustoffe'!$F$7,B65="Blech",'GWP Baustoffe'!$F$8,B65="Edel Blech",'GWP Baustoffe'!$F$47,B65="verz. Blech",'GWP Baustoffe'!F$49)</f>
        <v>0</v>
      </c>
      <c r="F65" s="129">
        <f>_xlfn.IFS(B65="-",0,B65="Profil",'GWP Baustoffe'!$H$7,B65="Blech",'GWP Baustoffe'!$H$8,B65="Edel Blech",'GWP Baustoffe'!$H$47,B65="verz. Blech",'GWP Baustoffe'!$H$49)</f>
        <v>0</v>
      </c>
      <c r="G65" s="131">
        <f t="shared" si="3"/>
        <v>0</v>
      </c>
      <c r="H65" s="112"/>
      <c r="I65" s="106" t="s">
        <v>24</v>
      </c>
      <c r="J65" s="158"/>
      <c r="K65" s="164">
        <v>90</v>
      </c>
      <c r="L65" s="161">
        <f>_xlfn.IFS(I65="-",0,I65="Al Profil",'GWP Baustoffe'!$F$9,I65="Al Blech",'GWP Baustoffe'!$F$10,I65="Cu Blech",0)</f>
        <v>0</v>
      </c>
      <c r="M65" s="129">
        <f>_xlfn.IFS(I65="-",0,I65="Al Profil",'GWP Baustoffe'!$H$9,I65="Al Blech",'GWP Baustoffe'!$H$10,I65="Cu Blech",'GWP Baustoffe'!$H$48)</f>
        <v>0</v>
      </c>
      <c r="N65" s="131">
        <f t="shared" si="4"/>
        <v>0</v>
      </c>
      <c r="O65" s="112"/>
      <c r="P65" s="106" t="s">
        <v>24</v>
      </c>
      <c r="Q65" s="107"/>
      <c r="R65" s="106"/>
      <c r="S65" s="107"/>
      <c r="T65" s="114"/>
      <c r="U65" s="164">
        <v>0</v>
      </c>
      <c r="V65" s="161">
        <f>_xlfn.IFS(P65="-",0,P65="ESG",'GWP Baustoffe'!$J$166,P65="VSG",'GWP Baustoffe'!$J$164,P65="Plexi",'GWP Baustoffe'!$J$165,P65="Exolon GP ECO",'GWP Baustoffe'!$J$161,P65="Exo. GP ECOplus",'GWP Baustoffe'!$J$162)</f>
        <v>0</v>
      </c>
      <c r="W65" s="129">
        <f>_xlfn.IFS(P65="-",0,P65="ESG",'GWP Baustoffe'!$I$166,P65="VSG",'GWP Baustoffe'!$I$164,P65="Plexi",'GWP Baustoffe'!$I$165,P65="Exolon GP ECO",'GWP Baustoffe'!$I$161,P65="Exo. GP ECOplus",'GWP Baustoffe'!$I$162)</f>
        <v>0</v>
      </c>
      <c r="X65" s="131">
        <f t="shared" ref="X65:X73" si="9">Q65/1000*R65/1000*S65/1000*T65*(W65 + U65/100*V65)</f>
        <v>0</v>
      </c>
      <c r="Y65" s="113"/>
      <c r="Z65" s="107" t="s">
        <v>24</v>
      </c>
      <c r="AA65" s="114"/>
      <c r="AB65" s="164">
        <v>0</v>
      </c>
      <c r="AC65" s="189">
        <f>_xlfn.IFS(Z65="-",0,Z65="Schaumstoff_5cm",'GWP Baustoffe'!$F$34*1.5,Z65="PE_Noppenfolie",'GWP Baustoffe'!$F$80,Z65="PE_Folie 100my",'GWP Baustoffe'!$F$78,Z65="PE_Folie 1mm",'GWP Baustoffe'!$F$79,Z65="Linoleum allg",'GWP Baustoffe'!$F$68,Z65="Linoleum Forbo",'GWP Baustoffe'!$F$69,Z65="PVC 2mm",'GWP Baustoffe'!$F$70,Z65="Teppich 1400g/m²",'GWP Baustoffe'!$F$71,Z65="Laminat",'GWP Baustoffe'!$F$72,Z65="Natursteinfliesen",'GWP Baustoffe'!$F$73,Z65="keramische Fliesen",'GWP Baustoffe'!$F$74,Z65="Filz 3mm (400g)",'GWP Baustoffe'!$F$75,Z65="Filz Fulda Rex 800g",'GWP Baustoffe'!$F$76,Z65="Hanfvlies 3mm",'GWP Baustoffe'!$F$82,Z65="Texil Sonnenschutz",'GWP Baustoffe'!$F$77,Z65="Kraftpapier 120g",'GWP Baustoffe'!$F$110,Z65="Papiertapete bedr. ",'GWP Baustoffe'!$F$111,Z65="Glasvlies Tapete",'GWP Baustoffe'!$F$112,Z65="Glasvlies_bedr.",'GWP Baustoffe'!$F$113,Z65="Tanztepp. 2mm",'GWP Baustoffe'!$F$70,Z65="Tanztepp. 1,7mm",'GWP Baustoffe'!$F$70/2*1.7,Z65="Tanztepp. 1,2mm",'GWP Baustoffe'!$F$70/2*1.2,Z65="Malervlies",'GWP Baustoffe'!$F$75*0.6,Z65="Bodent. 450g BW",'GWP Baustoffe'!$F$32*0.5,Z65="Tüll 50g BW",'GWP Baustoffe'!$F$32*0.05,Z65="Tüll 50g KF",'GWP Baustoffe'!$F$33*0.05,Z65="Tüll 100g BW",'GWP Baustoffe'!$F$32*0.1,Z65="Tüll 100g KF",'GWP Baustoffe'!$F$33*0.1,Z65="Schl. Ne. 75g BW",'GWP Baustoffe'!$F$32*0.075,Z65="Schl. Ne. 75g KF",'GWP Baustoffe'!$F$33*0.075,Z65="Nessel 300g BW",'GWP Baustoffe'!$F$32*0.3,Z65="Nessel 300g KF",'GWP Baustoffe'!$F$33*0.3,Z65="Shirting 220g BW",'GWP Baustoffe'!$F$32*0.22,Z65="Hori- Ne. 400g BW",'GWP Baustoffe'!$F$32*0.4,Z65="Mollton 300g BW",'GWP Baustoffe'!$F$32*0.3,Z65="Dekomoll. 165g BW",'GWP Baustoffe'!$F$32*0.165,Z65="Velour 350g BW",'GWP Baustoffe'!$F$32*0.35,Z65="Velour 450g BW",'GWP Baustoffe'!$F$32*0.45,Z65="Velour 600g BW",'GWP Baustoffe'!$F$32*0.6,Z65="Glasklarfolie 0,3mm",'GWP Baustoffe'!$F$70*0.15,Z65="Proj.Folie 0,35mm",'GWP Baustoffe'!$F$70*0.175,Z65="Tyvek 2506B",'GWP Baustoffe'!$F$67,Z65="Mollton 200g BW",'GWP Baustoffe'!$F90*0.2,Z65="Wooleserge 150 B1",'GWP Baustoffe'!$F$120*1,Z65="Forbo Eternal PVC",'GWP Baustoffe'!$F$73,Z65="Kunstrasen 2400g/m²",'GWP Baustoffe'!$F$81,Z65="Teppich 750g/m²",'GWP Baustoffe'!$F$71*0.53,Z65="Teppich 300g/m²",'GWP Baustoffe'!$F$71*0.214)</f>
        <v>0</v>
      </c>
      <c r="AD65" s="161">
        <f>_xlfn.IFS(Z65="-",0,Z65="Schaumstoff_5cm",'GWP Baustoffe'!$H$34*1.5,Z65="PE_Noppenfolie",'GWP Baustoffe'!$H$80,Z65="PE_Folie 100my",'GWP Baustoffe'!$H$78,Z65="PE_Folie 1mm",'GWP Baustoffe'!$H$79,Z65="Linoleum allg",'GWP Baustoffe'!$H$68,Z65="Linoleum Forbo",'GWP Baustoffe'!$H$69,Z65="PVC 2mm",'GWP Baustoffe'!$H$70,Z65="Teppich 1400g/m²",'GWP Baustoffe'!$H$71,Z65="Laminat",'GWP Baustoffe'!$H$72,Z65="Natursteinfliesen",'GWP Baustoffe'!$H$73,Z65="keramische Fliesen",'GWP Baustoffe'!$H$74,Z65="Filz 3mm (400g)",'GWP Baustoffe'!$H$75,Z65="Filz Fulda Rex 800g",'GWP Baustoffe'!$H$76,Z65="Jute",'GWP Baustoffe'!$H$81,Z65="Hanfvlies 3mm",'GWP Baustoffe'!$H$82,Z65="Texil Sonnenschutz",'GWP Baustoffe'!$H$77,Z65="Kraftpapier 120g",'GWP Baustoffe'!$H$110,Z65="Papiertapete bedr. ",'GWP Baustoffe'!$H$111,Z65="Glasvlies Tapete",'GWP Baustoffe'!$H$112,Z65="Glasvlies_bedr.",'GWP Baustoffe'!$H$113,Z65="Tanztepp. 2mm",'GWP Baustoffe'!$H$70,Z65="Tanztepp. 1,7mm",'GWP Baustoffe'!$H$70/2*1.7,Z65="Tanztepp. 1,2mm",'GWP Baustoffe'!$H$70/2*1.2,Z65="Malervlies",'GWP Baustoffe'!$H$75*0.6,Z65="Bodent. 450g BW",'GWP Baustoffe'!$G$32*0.45,Z65="Tüll 50g BW",'GWP Baustoffe'!$G$32*0.05,Z65="Tüll 50g KF",'GWP Baustoffe'!$G$33*0.05,Z65="Tüll 100g BW",'GWP Baustoffe'!$G$32*0.1,Z65="Tüll 100g KF",'GWP Baustoffe'!$G$33*0.1,Z65="Schl. Ne. 75g BW",'GWP Baustoffe'!$G$32*0.075,Z65="Schl. Ne. 75g KF",'GWP Baustoffe'!$G$33*0.075,Z65="Nessel 300g BW",'GWP Baustoffe'!$G$32*0.3,Z65="Nessel 300g KF",'GWP Baustoffe'!$G$33*0.3,Z65="Shirting 220g BW",'GWP Baustoffe'!$G$32*0.22,Z65="Hori- Ne. 400g BW",'GWP Baustoffe'!$G$32*0.4,Z65="Mollton 300g BW",'GWP Baustoffe'!$G$32*0.3,Z65="Dekomoll. 165g BW",'GWP Baustoffe'!$G$32*0.165,Z65="Velour 350g BW",'GWP Baustoffe'!$G$32*0.35,Z65="Velour 450g BW",'GWP Baustoffe'!$G$32*0.45,Z65="Velour 600g BW",'GWP Baustoffe'!$G$32*0.6,Z65="Glasklarfolie 0,3mm",'GWP Baustoffe'!$H$70*0.15,Z65="Proj.Folie 0,35mm",'GWP Baustoffe'!$H$70*0.175,Z65="Tyvek 2506B",'GWP Baustoffe'!$H$67,Z65="Mollton 200g BW",'GWP Baustoffe'!$G$32*0.2,Z65="Wooleserge 150 B1",'GWP Baustoffe'!$H$120*1,Z65="Forbo Eternal PVC",'GWP Baustoffe'!$H$73,Z65="Kunstrasen 2400g/m²",'GWP Baustoffe'!$H$81,Z65="Teppich 750g/m²",'GWP Baustoffe'!$H$71*0.53,Z65="Teppich 300g/m²",'GWP Baustoffe'!$H$71*0.214)</f>
        <v>0</v>
      </c>
      <c r="AE65" s="131">
        <f t="shared" si="0"/>
        <v>0</v>
      </c>
      <c r="AF65" s="112"/>
      <c r="AG65" s="106" t="s">
        <v>24</v>
      </c>
      <c r="AH65" s="106"/>
      <c r="AI65" s="132">
        <f>_xlfn.IFS(AG65="-",0,AG65="Fassadenfarbe [l]",'GWP Baustoffe'!$H$36,AG65="Disp. Innen [l]",'GWP Baustoffe'!$H$37,AG65="Lacke, H²O [l]",'GWP Baustoffe'!$H$41,AG65="Lacke, löse. [l]",'GWP Baustoffe'!$H$38,AG65="Metalllack, löse. [l]",'GWP Baustoffe'!$H$43,AG65="Parkettlack H²O [l]",'GWP Baustoffe'!$H$43,AG65="Henso Brands. [kg]",'GWP Baustoffe'!$H$39,AG65="Kleber [kg]",'GWP Baustoffe'!$H$40,AG65="PE Schaum [kg]",'GWP Baustoffe'!$G$54,AG65="Gewebefüller [kg]",'GWP Baustoffe'!$H$56,AG65="Silicon [kg]",'GWP Baustoffe'!$H$45,AG65="Kalkfarbe [kg]",'GWP Baustoffe'!$H$44,AG65="GFK",'GWP Baustoffe'!$H$55,AG65="Gipsputz [kg]",'GWP Baustoffe'!$H$57,AG65="Acylfarbe [l]",'GWP Baustoffe'!$H$58,AG65="GFK [kg]",'GWP Baustoffe'!$H$53)</f>
        <v>0</v>
      </c>
      <c r="AJ65" s="133">
        <f t="shared" si="7"/>
        <v>0</v>
      </c>
      <c r="AK65" s="138"/>
      <c r="AL65" s="136"/>
      <c r="AM65" s="136"/>
      <c r="AN65" s="360"/>
      <c r="AO65" s="360"/>
      <c r="AP65" s="361"/>
      <c r="AQ65" s="181">
        <f t="shared" si="8"/>
        <v>0</v>
      </c>
      <c r="AR65" s="105"/>
      <c r="AS65" s="105"/>
      <c r="AT65" s="105"/>
      <c r="AU65" s="105"/>
      <c r="AV65" s="105"/>
      <c r="AW65" s="105"/>
    </row>
    <row r="66" spans="1:49" s="49" customFormat="1" ht="21" customHeight="1" x14ac:dyDescent="0.3">
      <c r="A66" s="116"/>
      <c r="B66" s="106" t="s">
        <v>24</v>
      </c>
      <c r="C66" s="114"/>
      <c r="D66" s="164">
        <v>90</v>
      </c>
      <c r="E66" s="161">
        <f>_xlfn.IFS(B66="-",0,B66="Profil",'GWP Baustoffe'!$F$7,B66="Blech",'GWP Baustoffe'!$F$8,B66="Edel Blech",'GWP Baustoffe'!$F$47,B66="verz. Blech",'GWP Baustoffe'!F$49)</f>
        <v>0</v>
      </c>
      <c r="F66" s="129">
        <f>_xlfn.IFS(B66="-",0,B66="Profil",'GWP Baustoffe'!$H$7,B66="Blech",'GWP Baustoffe'!$H$8,B66="Edel Blech",'GWP Baustoffe'!$H$47,B66="verz. Blech",'GWP Baustoffe'!$H$49)</f>
        <v>0</v>
      </c>
      <c r="G66" s="131">
        <f t="shared" si="3"/>
        <v>0</v>
      </c>
      <c r="H66" s="112"/>
      <c r="I66" s="106" t="s">
        <v>24</v>
      </c>
      <c r="J66" s="158"/>
      <c r="K66" s="164">
        <v>90</v>
      </c>
      <c r="L66" s="161">
        <f>_xlfn.IFS(I66="-",0,I66="Al Profil",'GWP Baustoffe'!$F$9,I66="Al Blech",'GWP Baustoffe'!$F$10,I66="Cu Blech",0)</f>
        <v>0</v>
      </c>
      <c r="M66" s="129">
        <f>_xlfn.IFS(I66="-",0,I66="Al Profil",'GWP Baustoffe'!$H$9,I66="Al Blech",'GWP Baustoffe'!$H$10,I66="Cu Blech",'GWP Baustoffe'!$H$48)</f>
        <v>0</v>
      </c>
      <c r="N66" s="131">
        <f t="shared" si="4"/>
        <v>0</v>
      </c>
      <c r="O66" s="112"/>
      <c r="P66" s="106" t="s">
        <v>24</v>
      </c>
      <c r="Q66" s="107"/>
      <c r="R66" s="106"/>
      <c r="S66" s="107"/>
      <c r="T66" s="114"/>
      <c r="U66" s="164">
        <v>0</v>
      </c>
      <c r="V66" s="161">
        <f>_xlfn.IFS(P66="-",0,P66="ESG",'GWP Baustoffe'!$J$166,P66="VSG",'GWP Baustoffe'!$J$164,P66="Plexi",'GWP Baustoffe'!$J$165,P66="Exolon GP ECO",'GWP Baustoffe'!$J$161,P66="Exo. GP ECOplus",'GWP Baustoffe'!$J$162)</f>
        <v>0</v>
      </c>
      <c r="W66" s="129">
        <f>_xlfn.IFS(P66="-",0,P66="ESG",'GWP Baustoffe'!$I$166,P66="VSG",'GWP Baustoffe'!$I$164,P66="Plexi",'GWP Baustoffe'!$I$165,P66="Exolon GP ECO",'GWP Baustoffe'!$I$161,P66="Exo. GP ECOplus",'GWP Baustoffe'!$I$162)</f>
        <v>0</v>
      </c>
      <c r="X66" s="131">
        <f t="shared" si="9"/>
        <v>0</v>
      </c>
      <c r="Y66" s="113"/>
      <c r="Z66" s="107" t="s">
        <v>24</v>
      </c>
      <c r="AA66" s="114"/>
      <c r="AB66" s="164">
        <v>0</v>
      </c>
      <c r="AC66" s="189">
        <f>_xlfn.IFS(Z66="-",0,Z66="Schaumstoff_5cm",'GWP Baustoffe'!$F$34*1.5,Z66="PE_Noppenfolie",'GWP Baustoffe'!$F$80,Z66="PE_Folie 100my",'GWP Baustoffe'!$F$78,Z66="PE_Folie 1mm",'GWP Baustoffe'!$F$79,Z66="Linoleum allg",'GWP Baustoffe'!$F$68,Z66="Linoleum Forbo",'GWP Baustoffe'!$F$69,Z66="PVC 2mm",'GWP Baustoffe'!$F$70,Z66="Teppich 1400g/m²",'GWP Baustoffe'!$F$71,Z66="Laminat",'GWP Baustoffe'!$F$72,Z66="Natursteinfliesen",'GWP Baustoffe'!$F$73,Z66="keramische Fliesen",'GWP Baustoffe'!$F$74,Z66="Filz 3mm (400g)",'GWP Baustoffe'!$F$75,Z66="Filz Fulda Rex 800g",'GWP Baustoffe'!$F$76,Z66="Hanfvlies 3mm",'GWP Baustoffe'!$F$82,Z66="Texil Sonnenschutz",'GWP Baustoffe'!$F$77,Z66="Kraftpapier 120g",'GWP Baustoffe'!$F$110,Z66="Papiertapete bedr. ",'GWP Baustoffe'!$F$111,Z66="Glasvlies Tapete",'GWP Baustoffe'!$F$112,Z66="Glasvlies_bedr.",'GWP Baustoffe'!$F$113,Z66="Tanztepp. 2mm",'GWP Baustoffe'!$F$70,Z66="Tanztepp. 1,7mm",'GWP Baustoffe'!$F$70/2*1.7,Z66="Tanztepp. 1,2mm",'GWP Baustoffe'!$F$70/2*1.2,Z66="Malervlies",'GWP Baustoffe'!$F$75*0.6,Z66="Bodent. 450g BW",'GWP Baustoffe'!$F$32*0.5,Z66="Tüll 50g BW",'GWP Baustoffe'!$F$32*0.05,Z66="Tüll 50g KF",'GWP Baustoffe'!$F$33*0.05,Z66="Tüll 100g BW",'GWP Baustoffe'!$F$32*0.1,Z66="Tüll 100g KF",'GWP Baustoffe'!$F$33*0.1,Z66="Schl. Ne. 75g BW",'GWP Baustoffe'!$F$32*0.075,Z66="Schl. Ne. 75g KF",'GWP Baustoffe'!$F$33*0.075,Z66="Nessel 300g BW",'GWP Baustoffe'!$F$32*0.3,Z66="Nessel 300g KF",'GWP Baustoffe'!$F$33*0.3,Z66="Shirting 220g BW",'GWP Baustoffe'!$F$32*0.22,Z66="Hori- Ne. 400g BW",'GWP Baustoffe'!$F$32*0.4,Z66="Mollton 300g BW",'GWP Baustoffe'!$F$32*0.3,Z66="Dekomoll. 165g BW",'GWP Baustoffe'!$F$32*0.165,Z66="Velour 350g BW",'GWP Baustoffe'!$F$32*0.35,Z66="Velour 450g BW",'GWP Baustoffe'!$F$32*0.45,Z66="Velour 600g BW",'GWP Baustoffe'!$F$32*0.6,Z66="Glasklarfolie 0,3mm",'GWP Baustoffe'!$F$70*0.15,Z66="Proj.Folie 0,35mm",'GWP Baustoffe'!$F$70*0.175,Z66="Tyvek 2506B",'GWP Baustoffe'!$F$67,Z66="Mollton 200g BW",'GWP Baustoffe'!$F91*0.2,Z66="Wooleserge 150 B1",'GWP Baustoffe'!$F$120*1,Z66="Forbo Eternal PVC",'GWP Baustoffe'!$F$73,Z66="Kunstrasen 2400g/m²",'GWP Baustoffe'!$F$81,Z66="Teppich 750g/m²",'GWP Baustoffe'!$F$71*0.53,Z66="Teppich 300g/m²",'GWP Baustoffe'!$F$71*0.214)</f>
        <v>0</v>
      </c>
      <c r="AD66" s="161">
        <f>_xlfn.IFS(Z66="-",0,Z66="Schaumstoff_5cm",'GWP Baustoffe'!$H$34*1.5,Z66="PE_Noppenfolie",'GWP Baustoffe'!$H$80,Z66="PE_Folie 100my",'GWP Baustoffe'!$H$78,Z66="PE_Folie 1mm",'GWP Baustoffe'!$H$79,Z66="Linoleum allg",'GWP Baustoffe'!$H$68,Z66="Linoleum Forbo",'GWP Baustoffe'!$H$69,Z66="PVC 2mm",'GWP Baustoffe'!$H$70,Z66="Teppich 1400g/m²",'GWP Baustoffe'!$H$71,Z66="Laminat",'GWP Baustoffe'!$H$72,Z66="Natursteinfliesen",'GWP Baustoffe'!$H$73,Z66="keramische Fliesen",'GWP Baustoffe'!$H$74,Z66="Filz 3mm (400g)",'GWP Baustoffe'!$H$75,Z66="Filz Fulda Rex 800g",'GWP Baustoffe'!$H$76,Z66="Jute",'GWP Baustoffe'!$H$81,Z66="Hanfvlies 3mm",'GWP Baustoffe'!$H$82,Z66="Texil Sonnenschutz",'GWP Baustoffe'!$H$77,Z66="Kraftpapier 120g",'GWP Baustoffe'!$H$110,Z66="Papiertapete bedr. ",'GWP Baustoffe'!$H$111,Z66="Glasvlies Tapete",'GWP Baustoffe'!$H$112,Z66="Glasvlies_bedr.",'GWP Baustoffe'!$H$113,Z66="Tanztepp. 2mm",'GWP Baustoffe'!$H$70,Z66="Tanztepp. 1,7mm",'GWP Baustoffe'!$H$70/2*1.7,Z66="Tanztepp. 1,2mm",'GWP Baustoffe'!$H$70/2*1.2,Z66="Malervlies",'GWP Baustoffe'!$H$75*0.6,Z66="Bodent. 450g BW",'GWP Baustoffe'!$G$32*0.45,Z66="Tüll 50g BW",'GWP Baustoffe'!$G$32*0.05,Z66="Tüll 50g KF",'GWP Baustoffe'!$G$33*0.05,Z66="Tüll 100g BW",'GWP Baustoffe'!$G$32*0.1,Z66="Tüll 100g KF",'GWP Baustoffe'!$G$33*0.1,Z66="Schl. Ne. 75g BW",'GWP Baustoffe'!$G$32*0.075,Z66="Schl. Ne. 75g KF",'GWP Baustoffe'!$G$33*0.075,Z66="Nessel 300g BW",'GWP Baustoffe'!$G$32*0.3,Z66="Nessel 300g KF",'GWP Baustoffe'!$G$33*0.3,Z66="Shirting 220g BW",'GWP Baustoffe'!$G$32*0.22,Z66="Hori- Ne. 400g BW",'GWP Baustoffe'!$G$32*0.4,Z66="Mollton 300g BW",'GWP Baustoffe'!$G$32*0.3,Z66="Dekomoll. 165g BW",'GWP Baustoffe'!$G$32*0.165,Z66="Velour 350g BW",'GWP Baustoffe'!$G$32*0.35,Z66="Velour 450g BW",'GWP Baustoffe'!$G$32*0.45,Z66="Velour 600g BW",'GWP Baustoffe'!$G$32*0.6,Z66="Glasklarfolie 0,3mm",'GWP Baustoffe'!$H$70*0.15,Z66="Proj.Folie 0,35mm",'GWP Baustoffe'!$H$70*0.175,Z66="Tyvek 2506B",'GWP Baustoffe'!$H$67,Z66="Mollton 200g BW",'GWP Baustoffe'!$G$32*0.2,Z66="Wooleserge 150 B1",'GWP Baustoffe'!$H$120*1,Z66="Forbo Eternal PVC",'GWP Baustoffe'!$H$73,Z66="Kunstrasen 2400g/m²",'GWP Baustoffe'!$H$81,Z66="Teppich 750g/m²",'GWP Baustoffe'!$H$71*0.53,Z66="Teppich 300g/m²",'GWP Baustoffe'!$H$71*0.214)</f>
        <v>0</v>
      </c>
      <c r="AE66" s="131">
        <f t="shared" si="0"/>
        <v>0</v>
      </c>
      <c r="AF66" s="112"/>
      <c r="AG66" s="106" t="s">
        <v>24</v>
      </c>
      <c r="AH66" s="106"/>
      <c r="AI66" s="132">
        <f>_xlfn.IFS(AG66="-",0,AG66="Fassadenfarbe [l]",'GWP Baustoffe'!$H$36,AG66="Disp. Innen [l]",'GWP Baustoffe'!$H$37,AG66="Lacke, H²O [l]",'GWP Baustoffe'!$H$41,AG66="Lacke, löse. [l]",'GWP Baustoffe'!$H$38,AG66="Metalllack, löse. [l]",'GWP Baustoffe'!$H$43,AG66="Parkettlack H²O [l]",'GWP Baustoffe'!$H$43,AG66="Henso Brands. [kg]",'GWP Baustoffe'!$H$39,AG66="Kleber [kg]",'GWP Baustoffe'!$H$40,AG66="PE Schaum [kg]",'GWP Baustoffe'!$G$54,AG66="Gewebefüller [kg]",'GWP Baustoffe'!$H$56,AG66="Silicon [kg]",'GWP Baustoffe'!$H$45,AG66="Kalkfarbe [kg]",'GWP Baustoffe'!$H$44,AG66="GFK",'GWP Baustoffe'!$H$55,AG66="Gipsputz [kg]",'GWP Baustoffe'!$H$57,AG66="Acylfarbe [l]",'GWP Baustoffe'!$H$58,AG66="GFK [kg]",'GWP Baustoffe'!$H$53)</f>
        <v>0</v>
      </c>
      <c r="AJ66" s="133">
        <f t="shared" si="7"/>
        <v>0</v>
      </c>
      <c r="AK66" s="138"/>
      <c r="AL66" s="136"/>
      <c r="AM66" s="136"/>
      <c r="AN66" s="360"/>
      <c r="AO66" s="360"/>
      <c r="AP66" s="361"/>
      <c r="AQ66" s="181">
        <f t="shared" si="8"/>
        <v>0</v>
      </c>
      <c r="AR66" s="105"/>
      <c r="AS66" s="105"/>
      <c r="AT66" s="105"/>
      <c r="AU66" s="105"/>
      <c r="AV66" s="105"/>
      <c r="AW66" s="105"/>
    </row>
    <row r="67" spans="1:49" s="49" customFormat="1" ht="21" customHeight="1" x14ac:dyDescent="0.3">
      <c r="A67" s="116"/>
      <c r="B67" s="106" t="s">
        <v>24</v>
      </c>
      <c r="C67" s="114"/>
      <c r="D67" s="164">
        <v>90</v>
      </c>
      <c r="E67" s="161">
        <f>_xlfn.IFS(B67="-",0,B67="Profil",'GWP Baustoffe'!$F$7,B67="Blech",'GWP Baustoffe'!$F$8,B67="Edel Blech",'GWP Baustoffe'!$F$47,B67="verz. Blech",'GWP Baustoffe'!F$49)</f>
        <v>0</v>
      </c>
      <c r="F67" s="129">
        <f>_xlfn.IFS(B67="-",0,B67="Profil",'GWP Baustoffe'!$H$7,B67="Blech",'GWP Baustoffe'!$H$8,B67="Edel Blech",'GWP Baustoffe'!$H$47,B67="verz. Blech",'GWP Baustoffe'!$H$49)</f>
        <v>0</v>
      </c>
      <c r="G67" s="131">
        <f t="shared" si="3"/>
        <v>0</v>
      </c>
      <c r="H67" s="112"/>
      <c r="I67" s="106" t="s">
        <v>24</v>
      </c>
      <c r="J67" s="158"/>
      <c r="K67" s="164">
        <v>90</v>
      </c>
      <c r="L67" s="161">
        <f>_xlfn.IFS(I67="-",0,I67="Al Profil",'GWP Baustoffe'!$F$9,I67="Al Blech",'GWP Baustoffe'!$F$10,I67="Cu Blech",0)</f>
        <v>0</v>
      </c>
      <c r="M67" s="129">
        <f>_xlfn.IFS(I67="-",0,I67="Al Profil",'GWP Baustoffe'!$H$9,I67="Al Blech",'GWP Baustoffe'!$H$10,I67="Cu Blech",'GWP Baustoffe'!$H$48)</f>
        <v>0</v>
      </c>
      <c r="N67" s="131">
        <f t="shared" si="4"/>
        <v>0</v>
      </c>
      <c r="O67" s="112"/>
      <c r="P67" s="106" t="s">
        <v>24</v>
      </c>
      <c r="Q67" s="107"/>
      <c r="R67" s="106"/>
      <c r="S67" s="107"/>
      <c r="T67" s="114"/>
      <c r="U67" s="164">
        <v>0</v>
      </c>
      <c r="V67" s="161">
        <f>_xlfn.IFS(P67="-",0,P67="ESG",'GWP Baustoffe'!$J$166,P67="VSG",'GWP Baustoffe'!$J$164,P67="Plexi",'GWP Baustoffe'!$J$165,P67="Exolon GP ECO",'GWP Baustoffe'!$J$161,P67="Exo. GP ECOplus",'GWP Baustoffe'!$J$162)</f>
        <v>0</v>
      </c>
      <c r="W67" s="129">
        <f>_xlfn.IFS(P67="-",0,P67="ESG",'GWP Baustoffe'!$I$166,P67="VSG",'GWP Baustoffe'!$I$164,P67="Plexi",'GWP Baustoffe'!$I$165,P67="Exolon GP ECO",'GWP Baustoffe'!$I$161,P67="Exo. GP ECOplus",'GWP Baustoffe'!$I$162)</f>
        <v>0</v>
      </c>
      <c r="X67" s="131">
        <f t="shared" si="9"/>
        <v>0</v>
      </c>
      <c r="Y67" s="113"/>
      <c r="Z67" s="107" t="s">
        <v>24</v>
      </c>
      <c r="AA67" s="114"/>
      <c r="AB67" s="164">
        <v>0</v>
      </c>
      <c r="AC67" s="189">
        <f>_xlfn.IFS(Z67="-",0,Z67="Schaumstoff_5cm",'GWP Baustoffe'!$F$34*1.5,Z67="PE_Noppenfolie",'GWP Baustoffe'!$F$80,Z67="PE_Folie 100my",'GWP Baustoffe'!$F$78,Z67="PE_Folie 1mm",'GWP Baustoffe'!$F$79,Z67="Linoleum allg",'GWP Baustoffe'!$F$68,Z67="Linoleum Forbo",'GWP Baustoffe'!$F$69,Z67="PVC 2mm",'GWP Baustoffe'!$F$70,Z67="Teppich 1400g/m²",'GWP Baustoffe'!$F$71,Z67="Laminat",'GWP Baustoffe'!$F$72,Z67="Natursteinfliesen",'GWP Baustoffe'!$F$73,Z67="keramische Fliesen",'GWP Baustoffe'!$F$74,Z67="Filz 3mm (400g)",'GWP Baustoffe'!$F$75,Z67="Filz Fulda Rex 800g",'GWP Baustoffe'!$F$76,Z67="Hanfvlies 3mm",'GWP Baustoffe'!$F$82,Z67="Texil Sonnenschutz",'GWP Baustoffe'!$F$77,Z67="Kraftpapier 120g",'GWP Baustoffe'!$F$110,Z67="Papiertapete bedr. ",'GWP Baustoffe'!$F$111,Z67="Glasvlies Tapete",'GWP Baustoffe'!$F$112,Z67="Glasvlies_bedr.",'GWP Baustoffe'!$F$113,Z67="Tanztepp. 2mm",'GWP Baustoffe'!$F$70,Z67="Tanztepp. 1,7mm",'GWP Baustoffe'!$F$70/2*1.7,Z67="Tanztepp. 1,2mm",'GWP Baustoffe'!$F$70/2*1.2,Z67="Malervlies",'GWP Baustoffe'!$F$75*0.6,Z67="Bodent. 450g BW",'GWP Baustoffe'!$F$32*0.5,Z67="Tüll 50g BW",'GWP Baustoffe'!$F$32*0.05,Z67="Tüll 50g KF",'GWP Baustoffe'!$F$33*0.05,Z67="Tüll 100g BW",'GWP Baustoffe'!$F$32*0.1,Z67="Tüll 100g KF",'GWP Baustoffe'!$F$33*0.1,Z67="Schl. Ne. 75g BW",'GWP Baustoffe'!$F$32*0.075,Z67="Schl. Ne. 75g KF",'GWP Baustoffe'!$F$33*0.075,Z67="Nessel 300g BW",'GWP Baustoffe'!$F$32*0.3,Z67="Nessel 300g KF",'GWP Baustoffe'!$F$33*0.3,Z67="Shirting 220g BW",'GWP Baustoffe'!$F$32*0.22,Z67="Hori- Ne. 400g BW",'GWP Baustoffe'!$F$32*0.4,Z67="Mollton 300g BW",'GWP Baustoffe'!$F$32*0.3,Z67="Dekomoll. 165g BW",'GWP Baustoffe'!$F$32*0.165,Z67="Velour 350g BW",'GWP Baustoffe'!$F$32*0.35,Z67="Velour 450g BW",'GWP Baustoffe'!$F$32*0.45,Z67="Velour 600g BW",'GWP Baustoffe'!$F$32*0.6,Z67="Glasklarfolie 0,3mm",'GWP Baustoffe'!$F$70*0.15,Z67="Proj.Folie 0,35mm",'GWP Baustoffe'!$F$70*0.175,Z67="Tyvek 2506B",'GWP Baustoffe'!$F$67,Z67="Mollton 200g BW",'GWP Baustoffe'!$F92*0.2,Z67="Wooleserge 150 B1",'GWP Baustoffe'!$F$120*1,Z67="Forbo Eternal PVC",'GWP Baustoffe'!$F$73,Z67="Kunstrasen 2400g/m²",'GWP Baustoffe'!$F$81,Z67="Teppich 750g/m²",'GWP Baustoffe'!$F$71*0.53,Z67="Teppich 300g/m²",'GWP Baustoffe'!$F$71*0.214)</f>
        <v>0</v>
      </c>
      <c r="AD67" s="161">
        <f>_xlfn.IFS(Z67="-",0,Z67="Schaumstoff_5cm",'GWP Baustoffe'!$H$34*1.5,Z67="PE_Noppenfolie",'GWP Baustoffe'!$H$80,Z67="PE_Folie 100my",'GWP Baustoffe'!$H$78,Z67="PE_Folie 1mm",'GWP Baustoffe'!$H$79,Z67="Linoleum allg",'GWP Baustoffe'!$H$68,Z67="Linoleum Forbo",'GWP Baustoffe'!$H$69,Z67="PVC 2mm",'GWP Baustoffe'!$H$70,Z67="Teppich 1400g/m²",'GWP Baustoffe'!$H$71,Z67="Laminat",'GWP Baustoffe'!$H$72,Z67="Natursteinfliesen",'GWP Baustoffe'!$H$73,Z67="keramische Fliesen",'GWP Baustoffe'!$H$74,Z67="Filz 3mm (400g)",'GWP Baustoffe'!$H$75,Z67="Filz Fulda Rex 800g",'GWP Baustoffe'!$H$76,Z67="Jute",'GWP Baustoffe'!$H$81,Z67="Hanfvlies 3mm",'GWP Baustoffe'!$H$82,Z67="Texil Sonnenschutz",'GWP Baustoffe'!$H$77,Z67="Kraftpapier 120g",'GWP Baustoffe'!$H$110,Z67="Papiertapete bedr. ",'GWP Baustoffe'!$H$111,Z67="Glasvlies Tapete",'GWP Baustoffe'!$H$112,Z67="Glasvlies_bedr.",'GWP Baustoffe'!$H$113,Z67="Tanztepp. 2mm",'GWP Baustoffe'!$H$70,Z67="Tanztepp. 1,7mm",'GWP Baustoffe'!$H$70/2*1.7,Z67="Tanztepp. 1,2mm",'GWP Baustoffe'!$H$70/2*1.2,Z67="Malervlies",'GWP Baustoffe'!$H$75*0.6,Z67="Bodent. 450g BW",'GWP Baustoffe'!$G$32*0.45,Z67="Tüll 50g BW",'GWP Baustoffe'!$G$32*0.05,Z67="Tüll 50g KF",'GWP Baustoffe'!$G$33*0.05,Z67="Tüll 100g BW",'GWP Baustoffe'!$G$32*0.1,Z67="Tüll 100g KF",'GWP Baustoffe'!$G$33*0.1,Z67="Schl. Ne. 75g BW",'GWP Baustoffe'!$G$32*0.075,Z67="Schl. Ne. 75g KF",'GWP Baustoffe'!$G$33*0.075,Z67="Nessel 300g BW",'GWP Baustoffe'!$G$32*0.3,Z67="Nessel 300g KF",'GWP Baustoffe'!$G$33*0.3,Z67="Shirting 220g BW",'GWP Baustoffe'!$G$32*0.22,Z67="Hori- Ne. 400g BW",'GWP Baustoffe'!$G$32*0.4,Z67="Mollton 300g BW",'GWP Baustoffe'!$G$32*0.3,Z67="Dekomoll. 165g BW",'GWP Baustoffe'!$G$32*0.165,Z67="Velour 350g BW",'GWP Baustoffe'!$G$32*0.35,Z67="Velour 450g BW",'GWP Baustoffe'!$G$32*0.45,Z67="Velour 600g BW",'GWP Baustoffe'!$G$32*0.6,Z67="Glasklarfolie 0,3mm",'GWP Baustoffe'!$H$70*0.15,Z67="Proj.Folie 0,35mm",'GWP Baustoffe'!$H$70*0.175,Z67="Tyvek 2506B",'GWP Baustoffe'!$H$67,Z67="Mollton 200g BW",'GWP Baustoffe'!$G$32*0.2,Z67="Wooleserge 150 B1",'GWP Baustoffe'!$H$120*1,Z67="Forbo Eternal PVC",'GWP Baustoffe'!$H$73,Z67="Kunstrasen 2400g/m²",'GWP Baustoffe'!$H$81,Z67="Teppich 750g/m²",'GWP Baustoffe'!$H$71*0.53,Z67="Teppich 300g/m²",'GWP Baustoffe'!$H$71*0.214)</f>
        <v>0</v>
      </c>
      <c r="AE67" s="131">
        <f t="shared" si="0"/>
        <v>0</v>
      </c>
      <c r="AF67" s="112"/>
      <c r="AG67" s="106" t="s">
        <v>24</v>
      </c>
      <c r="AH67" s="106"/>
      <c r="AI67" s="132">
        <f>_xlfn.IFS(AG67="-",0,AG67="Fassadenfarbe [l]",'GWP Baustoffe'!$H$36,AG67="Disp. Innen [l]",'GWP Baustoffe'!$H$37,AG67="Lacke, H²O [l]",'GWP Baustoffe'!$H$41,AG67="Lacke, löse. [l]",'GWP Baustoffe'!$H$38,AG67="Metalllack, löse. [l]",'GWP Baustoffe'!$H$43,AG67="Parkettlack H²O [l]",'GWP Baustoffe'!$H$43,AG67="Henso Brands. [kg]",'GWP Baustoffe'!$H$39,AG67="Kleber [kg]",'GWP Baustoffe'!$H$40,AG67="PE Schaum [kg]",'GWP Baustoffe'!$G$54,AG67="Gewebefüller [kg]",'GWP Baustoffe'!$H$56,AG67="Silicon [kg]",'GWP Baustoffe'!$H$45,AG67="Kalkfarbe [kg]",'GWP Baustoffe'!$H$44,AG67="GFK",'GWP Baustoffe'!$H$55,AG67="Gipsputz [kg]",'GWP Baustoffe'!$H$57,AG67="Acylfarbe [l]",'GWP Baustoffe'!$H$58,AG67="GFK [kg]",'GWP Baustoffe'!$H$53)</f>
        <v>0</v>
      </c>
      <c r="AJ67" s="133">
        <f t="shared" si="7"/>
        <v>0</v>
      </c>
      <c r="AK67" s="138"/>
      <c r="AL67" s="136"/>
      <c r="AM67" s="136"/>
      <c r="AN67" s="360"/>
      <c r="AO67" s="360"/>
      <c r="AP67" s="361"/>
      <c r="AQ67" s="181">
        <f t="shared" si="8"/>
        <v>0</v>
      </c>
      <c r="AR67" s="105"/>
      <c r="AS67" s="105"/>
      <c r="AT67" s="105"/>
      <c r="AU67" s="105"/>
      <c r="AV67" s="105"/>
      <c r="AW67" s="105"/>
    </row>
    <row r="68" spans="1:49" s="49" customFormat="1" ht="21" customHeight="1" x14ac:dyDescent="0.3">
      <c r="A68" s="116"/>
      <c r="B68" s="106" t="s">
        <v>24</v>
      </c>
      <c r="C68" s="114"/>
      <c r="D68" s="164">
        <v>90</v>
      </c>
      <c r="E68" s="161">
        <f>_xlfn.IFS(B68="-",0,B68="Profil",'GWP Baustoffe'!$F$7,B68="Blech",'GWP Baustoffe'!$F$8,B68="Edel Blech",'GWP Baustoffe'!$F$47,B68="verz. Blech",'GWP Baustoffe'!F$49)</f>
        <v>0</v>
      </c>
      <c r="F68" s="129">
        <f>_xlfn.IFS(B68="-",0,B68="Profil",'GWP Baustoffe'!$H$7,B68="Blech",'GWP Baustoffe'!$H$8,B68="Edel Blech",'GWP Baustoffe'!$H$47,B68="verz. Blech",'GWP Baustoffe'!$H$49)</f>
        <v>0</v>
      </c>
      <c r="G68" s="131">
        <f t="shared" si="3"/>
        <v>0</v>
      </c>
      <c r="H68" s="112"/>
      <c r="I68" s="106" t="s">
        <v>24</v>
      </c>
      <c r="J68" s="158"/>
      <c r="K68" s="164">
        <v>90</v>
      </c>
      <c r="L68" s="161">
        <f>_xlfn.IFS(I68="-",0,I68="Al Profil",'GWP Baustoffe'!$F$9,I68="Al Blech",'GWP Baustoffe'!$F$10,I68="Cu Blech",0)</f>
        <v>0</v>
      </c>
      <c r="M68" s="129">
        <f>_xlfn.IFS(I68="-",0,I68="Al Profil",'GWP Baustoffe'!$H$9,I68="Al Blech",'GWP Baustoffe'!$H$10,I68="Cu Blech",'GWP Baustoffe'!$H$48)</f>
        <v>0</v>
      </c>
      <c r="N68" s="131">
        <f t="shared" si="4"/>
        <v>0</v>
      </c>
      <c r="O68" s="112"/>
      <c r="P68" s="106" t="s">
        <v>24</v>
      </c>
      <c r="Q68" s="107"/>
      <c r="R68" s="106"/>
      <c r="S68" s="107"/>
      <c r="T68" s="114"/>
      <c r="U68" s="164">
        <v>0</v>
      </c>
      <c r="V68" s="161">
        <f>_xlfn.IFS(P68="-",0,P68="ESG",'GWP Baustoffe'!$J$166,P68="VSG",'GWP Baustoffe'!$J$164,P68="Plexi",'GWP Baustoffe'!$J$165,P68="Exolon GP ECO",'GWP Baustoffe'!$J$161,P68="Exo. GP ECOplus",'GWP Baustoffe'!$J$162)</f>
        <v>0</v>
      </c>
      <c r="W68" s="129">
        <f>_xlfn.IFS(P68="-",0,P68="ESG",'GWP Baustoffe'!$I$166,P68="VSG",'GWP Baustoffe'!$I$164,P68="Plexi",'GWP Baustoffe'!$I$165,P68="Exolon GP ECO",'GWP Baustoffe'!$I$161,P68="Exo. GP ECOplus",'GWP Baustoffe'!$I$162)</f>
        <v>0</v>
      </c>
      <c r="X68" s="131">
        <f t="shared" si="9"/>
        <v>0</v>
      </c>
      <c r="Y68" s="113"/>
      <c r="Z68" s="107" t="s">
        <v>24</v>
      </c>
      <c r="AA68" s="114"/>
      <c r="AB68" s="164">
        <v>0</v>
      </c>
      <c r="AC68" s="189">
        <f>_xlfn.IFS(Z68="-",0,Z68="Schaumstoff_5cm",'GWP Baustoffe'!$F$34*1.5,Z68="PE_Noppenfolie",'GWP Baustoffe'!$F$80,Z68="PE_Folie 100my",'GWP Baustoffe'!$F$78,Z68="PE_Folie 1mm",'GWP Baustoffe'!$F$79,Z68="Linoleum allg",'GWP Baustoffe'!$F$68,Z68="Linoleum Forbo",'GWP Baustoffe'!$F$69,Z68="PVC 2mm",'GWP Baustoffe'!$F$70,Z68="Teppich 1400g/m²",'GWP Baustoffe'!$F$71,Z68="Laminat",'GWP Baustoffe'!$F$72,Z68="Natursteinfliesen",'GWP Baustoffe'!$F$73,Z68="keramische Fliesen",'GWP Baustoffe'!$F$74,Z68="Filz 3mm (400g)",'GWP Baustoffe'!$F$75,Z68="Filz Fulda Rex 800g",'GWP Baustoffe'!$F$76,Z68="Hanfvlies 3mm",'GWP Baustoffe'!$F$82,Z68="Texil Sonnenschutz",'GWP Baustoffe'!$F$77,Z68="Kraftpapier 120g",'GWP Baustoffe'!$F$110,Z68="Papiertapete bedr. ",'GWP Baustoffe'!$F$111,Z68="Glasvlies Tapete",'GWP Baustoffe'!$F$112,Z68="Glasvlies_bedr.",'GWP Baustoffe'!$F$113,Z68="Tanztepp. 2mm",'GWP Baustoffe'!$F$70,Z68="Tanztepp. 1,7mm",'GWP Baustoffe'!$F$70/2*1.7,Z68="Tanztepp. 1,2mm",'GWP Baustoffe'!$F$70/2*1.2,Z68="Malervlies",'GWP Baustoffe'!$F$75*0.6,Z68="Bodent. 450g BW",'GWP Baustoffe'!$F$32*0.5,Z68="Tüll 50g BW",'GWP Baustoffe'!$F$32*0.05,Z68="Tüll 50g KF",'GWP Baustoffe'!$F$33*0.05,Z68="Tüll 100g BW",'GWP Baustoffe'!$F$32*0.1,Z68="Tüll 100g KF",'GWP Baustoffe'!$F$33*0.1,Z68="Schl. Ne. 75g BW",'GWP Baustoffe'!$F$32*0.075,Z68="Schl. Ne. 75g KF",'GWP Baustoffe'!$F$33*0.075,Z68="Nessel 300g BW",'GWP Baustoffe'!$F$32*0.3,Z68="Nessel 300g KF",'GWP Baustoffe'!$F$33*0.3,Z68="Shirting 220g BW",'GWP Baustoffe'!$F$32*0.22,Z68="Hori- Ne. 400g BW",'GWP Baustoffe'!$F$32*0.4,Z68="Mollton 300g BW",'GWP Baustoffe'!$F$32*0.3,Z68="Dekomoll. 165g BW",'GWP Baustoffe'!$F$32*0.165,Z68="Velour 350g BW",'GWP Baustoffe'!$F$32*0.35,Z68="Velour 450g BW",'GWP Baustoffe'!$F$32*0.45,Z68="Velour 600g BW",'GWP Baustoffe'!$F$32*0.6,Z68="Glasklarfolie 0,3mm",'GWP Baustoffe'!$F$70*0.15,Z68="Proj.Folie 0,35mm",'GWP Baustoffe'!$F$70*0.175,Z68="Tyvek 2506B",'GWP Baustoffe'!$F$67,Z68="Mollton 200g BW",'GWP Baustoffe'!$F93*0.2,Z68="Wooleserge 150 B1",'GWP Baustoffe'!$F$120*1,Z68="Forbo Eternal PVC",'GWP Baustoffe'!$F$73,Z68="Kunstrasen 2400g/m²",'GWP Baustoffe'!$F$81,Z68="Teppich 750g/m²",'GWP Baustoffe'!$F$71*0.53,Z68="Teppich 300g/m²",'GWP Baustoffe'!$F$71*0.214)</f>
        <v>0</v>
      </c>
      <c r="AD68" s="161">
        <f>_xlfn.IFS(Z68="-",0,Z68="Schaumstoff_5cm",'GWP Baustoffe'!$H$34*1.5,Z68="PE_Noppenfolie",'GWP Baustoffe'!$H$80,Z68="PE_Folie 100my",'GWP Baustoffe'!$H$78,Z68="PE_Folie 1mm",'GWP Baustoffe'!$H$79,Z68="Linoleum allg",'GWP Baustoffe'!$H$68,Z68="Linoleum Forbo",'GWP Baustoffe'!$H$69,Z68="PVC 2mm",'GWP Baustoffe'!$H$70,Z68="Teppich 1400g/m²",'GWP Baustoffe'!$H$71,Z68="Laminat",'GWP Baustoffe'!$H$72,Z68="Natursteinfliesen",'GWP Baustoffe'!$H$73,Z68="keramische Fliesen",'GWP Baustoffe'!$H$74,Z68="Filz 3mm (400g)",'GWP Baustoffe'!$H$75,Z68="Filz Fulda Rex 800g",'GWP Baustoffe'!$H$76,Z68="Jute",'GWP Baustoffe'!$H$81,Z68="Hanfvlies 3mm",'GWP Baustoffe'!$H$82,Z68="Texil Sonnenschutz",'GWP Baustoffe'!$H$77,Z68="Kraftpapier 120g",'GWP Baustoffe'!$H$110,Z68="Papiertapete bedr. ",'GWP Baustoffe'!$H$111,Z68="Glasvlies Tapete",'GWP Baustoffe'!$H$112,Z68="Glasvlies_bedr.",'GWP Baustoffe'!$H$113,Z68="Tanztepp. 2mm",'GWP Baustoffe'!$H$70,Z68="Tanztepp. 1,7mm",'GWP Baustoffe'!$H$70/2*1.7,Z68="Tanztepp. 1,2mm",'GWP Baustoffe'!$H$70/2*1.2,Z68="Malervlies",'GWP Baustoffe'!$H$75*0.6,Z68="Bodent. 450g BW",'GWP Baustoffe'!$G$32*0.45,Z68="Tüll 50g BW",'GWP Baustoffe'!$G$32*0.05,Z68="Tüll 50g KF",'GWP Baustoffe'!$G$33*0.05,Z68="Tüll 100g BW",'GWP Baustoffe'!$G$32*0.1,Z68="Tüll 100g KF",'GWP Baustoffe'!$G$33*0.1,Z68="Schl. Ne. 75g BW",'GWP Baustoffe'!$G$32*0.075,Z68="Schl. Ne. 75g KF",'GWP Baustoffe'!$G$33*0.075,Z68="Nessel 300g BW",'GWP Baustoffe'!$G$32*0.3,Z68="Nessel 300g KF",'GWP Baustoffe'!$G$33*0.3,Z68="Shirting 220g BW",'GWP Baustoffe'!$G$32*0.22,Z68="Hori- Ne. 400g BW",'GWP Baustoffe'!$G$32*0.4,Z68="Mollton 300g BW",'GWP Baustoffe'!$G$32*0.3,Z68="Dekomoll. 165g BW",'GWP Baustoffe'!$G$32*0.165,Z68="Velour 350g BW",'GWP Baustoffe'!$G$32*0.35,Z68="Velour 450g BW",'GWP Baustoffe'!$G$32*0.45,Z68="Velour 600g BW",'GWP Baustoffe'!$G$32*0.6,Z68="Glasklarfolie 0,3mm",'GWP Baustoffe'!$H$70*0.15,Z68="Proj.Folie 0,35mm",'GWP Baustoffe'!$H$70*0.175,Z68="Tyvek 2506B",'GWP Baustoffe'!$H$67,Z68="Mollton 200g BW",'GWP Baustoffe'!$G$32*0.2,Z68="Wooleserge 150 B1",'GWP Baustoffe'!$H$120*1,Z68="Forbo Eternal PVC",'GWP Baustoffe'!$H$73,Z68="Kunstrasen 2400g/m²",'GWP Baustoffe'!$H$81,Z68="Teppich 750g/m²",'GWP Baustoffe'!$H$71*0.53,Z68="Teppich 300g/m²",'GWP Baustoffe'!$H$71*0.214)</f>
        <v>0</v>
      </c>
      <c r="AE68" s="131">
        <f t="shared" si="0"/>
        <v>0</v>
      </c>
      <c r="AF68" s="112"/>
      <c r="AG68" s="106" t="s">
        <v>24</v>
      </c>
      <c r="AH68" s="106"/>
      <c r="AI68" s="132">
        <f>_xlfn.IFS(AG68="-",0,AG68="Fassadenfarbe [l]",'GWP Baustoffe'!$H$36,AG68="Disp. Innen [l]",'GWP Baustoffe'!$H$37,AG68="Lacke, H²O [l]",'GWP Baustoffe'!$H$41,AG68="Lacke, löse. [l]",'GWP Baustoffe'!$H$38,AG68="Metalllack, löse. [l]",'GWP Baustoffe'!$H$43,AG68="Parkettlack H²O [l]",'GWP Baustoffe'!$H$43,AG68="Henso Brands. [kg]",'GWP Baustoffe'!$H$39,AG68="Kleber [kg]",'GWP Baustoffe'!$H$40,AG68="PE Schaum [kg]",'GWP Baustoffe'!$G$54,AG68="Gewebefüller [kg]",'GWP Baustoffe'!$H$56,AG68="Silicon [kg]",'GWP Baustoffe'!$H$45,AG68="Kalkfarbe [kg]",'GWP Baustoffe'!$H$44,AG68="GFK",'GWP Baustoffe'!$H$55,AG68="Gipsputz [kg]",'GWP Baustoffe'!$H$57,AG68="Acylfarbe [l]",'GWP Baustoffe'!$H$58,AG68="GFK [kg]",'GWP Baustoffe'!$H$53)</f>
        <v>0</v>
      </c>
      <c r="AJ68" s="133">
        <f t="shared" si="7"/>
        <v>0</v>
      </c>
      <c r="AK68" s="138"/>
      <c r="AL68" s="136"/>
      <c r="AM68" s="136"/>
      <c r="AN68" s="360"/>
      <c r="AO68" s="360"/>
      <c r="AP68" s="361"/>
      <c r="AQ68" s="181">
        <f t="shared" si="8"/>
        <v>0</v>
      </c>
    </row>
    <row r="69" spans="1:49" s="49" customFormat="1" ht="21" customHeight="1" x14ac:dyDescent="0.3">
      <c r="A69" s="116"/>
      <c r="B69" s="106" t="s">
        <v>24</v>
      </c>
      <c r="C69" s="114"/>
      <c r="D69" s="164">
        <v>90</v>
      </c>
      <c r="E69" s="161">
        <f>_xlfn.IFS(B69="-",0,B69="Profil",'GWP Baustoffe'!$F$7,B69="Blech",'GWP Baustoffe'!$F$8,B69="Edel Blech",'GWP Baustoffe'!$F$47,B69="verz. Blech",'GWP Baustoffe'!F$49)</f>
        <v>0</v>
      </c>
      <c r="F69" s="129">
        <f>_xlfn.IFS(B69="-",0,B69="Profil",'GWP Baustoffe'!$H$7,B69="Blech",'GWP Baustoffe'!$H$8,B69="Edel Blech",'GWP Baustoffe'!$H$47,B69="verz. Blech",'GWP Baustoffe'!$H$49)</f>
        <v>0</v>
      </c>
      <c r="G69" s="131">
        <f t="shared" si="3"/>
        <v>0</v>
      </c>
      <c r="H69" s="112"/>
      <c r="I69" s="106" t="s">
        <v>24</v>
      </c>
      <c r="J69" s="158"/>
      <c r="K69" s="164">
        <v>90</v>
      </c>
      <c r="L69" s="161">
        <f>_xlfn.IFS(I69="-",0,I69="Al Profil",'GWP Baustoffe'!$F$9,I69="Al Blech",'GWP Baustoffe'!$F$10,I69="Cu Blech",0)</f>
        <v>0</v>
      </c>
      <c r="M69" s="129">
        <f>_xlfn.IFS(I69="-",0,I69="Al Profil",'GWP Baustoffe'!$H$9,I69="Al Blech",'GWP Baustoffe'!$H$10,I69="Cu Blech",'GWP Baustoffe'!$H$48)</f>
        <v>0</v>
      </c>
      <c r="N69" s="131">
        <f t="shared" si="4"/>
        <v>0</v>
      </c>
      <c r="O69" s="112"/>
      <c r="P69" s="106" t="s">
        <v>24</v>
      </c>
      <c r="Q69" s="107"/>
      <c r="R69" s="106"/>
      <c r="S69" s="107"/>
      <c r="T69" s="114"/>
      <c r="U69" s="164">
        <v>0</v>
      </c>
      <c r="V69" s="161">
        <f>_xlfn.IFS(P69="-",0,P69="ESG",'GWP Baustoffe'!$J$166,P69="VSG",'GWP Baustoffe'!$J$164,P69="Plexi",'GWP Baustoffe'!$J$165,P69="Exolon GP ECO",'GWP Baustoffe'!$J$161,P69="Exo. GP ECOplus",'GWP Baustoffe'!$J$162)</f>
        <v>0</v>
      </c>
      <c r="W69" s="129">
        <f>_xlfn.IFS(P69="-",0,P69="ESG",'GWP Baustoffe'!$I$166,P69="VSG",'GWP Baustoffe'!$I$164,P69="Plexi",'GWP Baustoffe'!$I$165,P69="Exolon GP ECO",'GWP Baustoffe'!$I$161,P69="Exo. GP ECOplus",'GWP Baustoffe'!$I$162)</f>
        <v>0</v>
      </c>
      <c r="X69" s="131">
        <f t="shared" si="9"/>
        <v>0</v>
      </c>
      <c r="Y69" s="113"/>
      <c r="Z69" s="107" t="s">
        <v>24</v>
      </c>
      <c r="AA69" s="114"/>
      <c r="AB69" s="164">
        <v>0</v>
      </c>
      <c r="AC69" s="189">
        <f>_xlfn.IFS(Z69="-",0,Z69="Schaumstoff_5cm",'GWP Baustoffe'!$F$34*1.5,Z69="PE_Noppenfolie",'GWP Baustoffe'!$F$80,Z69="PE_Folie 100my",'GWP Baustoffe'!$F$78,Z69="PE_Folie 1mm",'GWP Baustoffe'!$F$79,Z69="Linoleum allg",'GWP Baustoffe'!$F$68,Z69="Linoleum Forbo",'GWP Baustoffe'!$F$69,Z69="PVC 2mm",'GWP Baustoffe'!$F$70,Z69="Teppich 1400g/m²",'GWP Baustoffe'!$F$71,Z69="Laminat",'GWP Baustoffe'!$F$72,Z69="Natursteinfliesen",'GWP Baustoffe'!$F$73,Z69="keramische Fliesen",'GWP Baustoffe'!$F$74,Z69="Filz 3mm (400g)",'GWP Baustoffe'!$F$75,Z69="Filz Fulda Rex 800g",'GWP Baustoffe'!$F$76,Z69="Hanfvlies 3mm",'GWP Baustoffe'!$F$82,Z69="Texil Sonnenschutz",'GWP Baustoffe'!$F$77,Z69="Kraftpapier 120g",'GWP Baustoffe'!$F$110,Z69="Papiertapete bedr. ",'GWP Baustoffe'!$F$111,Z69="Glasvlies Tapete",'GWP Baustoffe'!$F$112,Z69="Glasvlies_bedr.",'GWP Baustoffe'!$F$113,Z69="Tanztepp. 2mm",'GWP Baustoffe'!$F$70,Z69="Tanztepp. 1,7mm",'GWP Baustoffe'!$F$70/2*1.7,Z69="Tanztepp. 1,2mm",'GWP Baustoffe'!$F$70/2*1.2,Z69="Malervlies",'GWP Baustoffe'!$F$75*0.6,Z69="Bodent. 450g BW",'GWP Baustoffe'!$F$32*0.5,Z69="Tüll 50g BW",'GWP Baustoffe'!$F$32*0.05,Z69="Tüll 50g KF",'GWP Baustoffe'!$F$33*0.05,Z69="Tüll 100g BW",'GWP Baustoffe'!$F$32*0.1,Z69="Tüll 100g KF",'GWP Baustoffe'!$F$33*0.1,Z69="Schl. Ne. 75g BW",'GWP Baustoffe'!$F$32*0.075,Z69="Schl. Ne. 75g KF",'GWP Baustoffe'!$F$33*0.075,Z69="Nessel 300g BW",'GWP Baustoffe'!$F$32*0.3,Z69="Nessel 300g KF",'GWP Baustoffe'!$F$33*0.3,Z69="Shirting 220g BW",'GWP Baustoffe'!$F$32*0.22,Z69="Hori- Ne. 400g BW",'GWP Baustoffe'!$F$32*0.4,Z69="Mollton 300g BW",'GWP Baustoffe'!$F$32*0.3,Z69="Dekomoll. 165g BW",'GWP Baustoffe'!$F$32*0.165,Z69="Velour 350g BW",'GWP Baustoffe'!$F$32*0.35,Z69="Velour 450g BW",'GWP Baustoffe'!$F$32*0.45,Z69="Velour 600g BW",'GWP Baustoffe'!$F$32*0.6,Z69="Glasklarfolie 0,3mm",'GWP Baustoffe'!$F$70*0.15,Z69="Proj.Folie 0,35mm",'GWP Baustoffe'!$F$70*0.175,Z69="Tyvek 2506B",'GWP Baustoffe'!$F$67,Z69="Mollton 200g BW",'GWP Baustoffe'!$F94*0.2,Z69="Wooleserge 150 B1",'GWP Baustoffe'!$F$120*1,Z69="Forbo Eternal PVC",'GWP Baustoffe'!$F$73,Z69="Kunstrasen 2400g/m²",'GWP Baustoffe'!$F$81,Z69="Teppich 750g/m²",'GWP Baustoffe'!$F$71*0.53,Z69="Teppich 300g/m²",'GWP Baustoffe'!$F$71*0.214)</f>
        <v>0</v>
      </c>
      <c r="AD69" s="161">
        <f>_xlfn.IFS(Z69="-",0,Z69="Schaumstoff_5cm",'GWP Baustoffe'!$H$34*1.5,Z69="PE_Noppenfolie",'GWP Baustoffe'!$H$80,Z69="PE_Folie 100my",'GWP Baustoffe'!$H$78,Z69="PE_Folie 1mm",'GWP Baustoffe'!$H$79,Z69="Linoleum allg",'GWP Baustoffe'!$H$68,Z69="Linoleum Forbo",'GWP Baustoffe'!$H$69,Z69="PVC 2mm",'GWP Baustoffe'!$H$70,Z69="Teppich 1400g/m²",'GWP Baustoffe'!$H$71,Z69="Laminat",'GWP Baustoffe'!$H$72,Z69="Natursteinfliesen",'GWP Baustoffe'!$H$73,Z69="keramische Fliesen",'GWP Baustoffe'!$H$74,Z69="Filz 3mm (400g)",'GWP Baustoffe'!$H$75,Z69="Filz Fulda Rex 800g",'GWP Baustoffe'!$H$76,Z69="Jute",'GWP Baustoffe'!$H$81,Z69="Hanfvlies 3mm",'GWP Baustoffe'!$H$82,Z69="Texil Sonnenschutz",'GWP Baustoffe'!$H$77,Z69="Kraftpapier 120g",'GWP Baustoffe'!$H$110,Z69="Papiertapete bedr. ",'GWP Baustoffe'!$H$111,Z69="Glasvlies Tapete",'GWP Baustoffe'!$H$112,Z69="Glasvlies_bedr.",'GWP Baustoffe'!$H$113,Z69="Tanztepp. 2mm",'GWP Baustoffe'!$H$70,Z69="Tanztepp. 1,7mm",'GWP Baustoffe'!$H$70/2*1.7,Z69="Tanztepp. 1,2mm",'GWP Baustoffe'!$H$70/2*1.2,Z69="Malervlies",'GWP Baustoffe'!$H$75*0.6,Z69="Bodent. 450g BW",'GWP Baustoffe'!$G$32*0.45,Z69="Tüll 50g BW",'GWP Baustoffe'!$G$32*0.05,Z69="Tüll 50g KF",'GWP Baustoffe'!$G$33*0.05,Z69="Tüll 100g BW",'GWP Baustoffe'!$G$32*0.1,Z69="Tüll 100g KF",'GWP Baustoffe'!$G$33*0.1,Z69="Schl. Ne. 75g BW",'GWP Baustoffe'!$G$32*0.075,Z69="Schl. Ne. 75g KF",'GWP Baustoffe'!$G$33*0.075,Z69="Nessel 300g BW",'GWP Baustoffe'!$G$32*0.3,Z69="Nessel 300g KF",'GWP Baustoffe'!$G$33*0.3,Z69="Shirting 220g BW",'GWP Baustoffe'!$G$32*0.22,Z69="Hori- Ne. 400g BW",'GWP Baustoffe'!$G$32*0.4,Z69="Mollton 300g BW",'GWP Baustoffe'!$G$32*0.3,Z69="Dekomoll. 165g BW",'GWP Baustoffe'!$G$32*0.165,Z69="Velour 350g BW",'GWP Baustoffe'!$G$32*0.35,Z69="Velour 450g BW",'GWP Baustoffe'!$G$32*0.45,Z69="Velour 600g BW",'GWP Baustoffe'!$G$32*0.6,Z69="Glasklarfolie 0,3mm",'GWP Baustoffe'!$H$70*0.15,Z69="Proj.Folie 0,35mm",'GWP Baustoffe'!$H$70*0.175,Z69="Tyvek 2506B",'GWP Baustoffe'!$H$67,Z69="Mollton 200g BW",'GWP Baustoffe'!$G$32*0.2,Z69="Wooleserge 150 B1",'GWP Baustoffe'!$H$120*1,Z69="Forbo Eternal PVC",'GWP Baustoffe'!$H$73,Z69="Kunstrasen 2400g/m²",'GWP Baustoffe'!$H$81,Z69="Teppich 750g/m²",'GWP Baustoffe'!$H$71*0.53,Z69="Teppich 300g/m²",'GWP Baustoffe'!$H$71*0.214)</f>
        <v>0</v>
      </c>
      <c r="AE69" s="131">
        <f t="shared" si="0"/>
        <v>0</v>
      </c>
      <c r="AF69" s="112"/>
      <c r="AG69" s="106" t="s">
        <v>24</v>
      </c>
      <c r="AH69" s="106"/>
      <c r="AI69" s="132">
        <f>_xlfn.IFS(AG69="-",0,AG69="Fassadenfarbe [l]",'GWP Baustoffe'!$H$36,AG69="Disp. Innen [l]",'GWP Baustoffe'!$H$37,AG69="Lacke, H²O [l]",'GWP Baustoffe'!$H$41,AG69="Lacke, löse. [l]",'GWP Baustoffe'!$H$38,AG69="Metalllack, löse. [l]",'GWP Baustoffe'!$H$43,AG69="Parkettlack H²O [l]",'GWP Baustoffe'!$H$43,AG69="Henso Brands. [kg]",'GWP Baustoffe'!$H$39,AG69="Kleber [kg]",'GWP Baustoffe'!$H$40,AG69="PE Schaum [kg]",'GWP Baustoffe'!$G$54,AG69="Gewebefüller [kg]",'GWP Baustoffe'!$H$56,AG69="Silicon [kg]",'GWP Baustoffe'!$H$45,AG69="Kalkfarbe [kg]",'GWP Baustoffe'!$H$44,AG69="GFK",'GWP Baustoffe'!$H$55,AG69="Gipsputz [kg]",'GWP Baustoffe'!$H$57,AG69="Acylfarbe [l]",'GWP Baustoffe'!$H$58,AG69="GFK [kg]",'GWP Baustoffe'!$H$53)</f>
        <v>0</v>
      </c>
      <c r="AJ69" s="133">
        <f t="shared" si="7"/>
        <v>0</v>
      </c>
      <c r="AK69" s="138"/>
      <c r="AL69" s="136"/>
      <c r="AM69" s="136"/>
      <c r="AN69" s="360"/>
      <c r="AO69" s="360"/>
      <c r="AP69" s="361"/>
      <c r="AQ69" s="181">
        <f t="shared" si="8"/>
        <v>0</v>
      </c>
    </row>
    <row r="70" spans="1:49" s="49" customFormat="1" ht="21" customHeight="1" x14ac:dyDescent="0.3">
      <c r="A70" s="116"/>
      <c r="B70" s="106" t="s">
        <v>24</v>
      </c>
      <c r="C70" s="114"/>
      <c r="D70" s="164">
        <v>90</v>
      </c>
      <c r="E70" s="161">
        <f>_xlfn.IFS(B70="-",0,B70="Profil",'GWP Baustoffe'!$F$7,B70="Blech",'GWP Baustoffe'!$F$8,B70="Edel Blech",'GWP Baustoffe'!$F$47,B70="verz. Blech",'GWP Baustoffe'!F$49)</f>
        <v>0</v>
      </c>
      <c r="F70" s="129">
        <f>_xlfn.IFS(B70="-",0,B70="Profil",'GWP Baustoffe'!$H$7,B70="Blech",'GWP Baustoffe'!$H$8,B70="Edel Blech",'GWP Baustoffe'!$H$47,B70="verz. Blech",'GWP Baustoffe'!$H$49)</f>
        <v>0</v>
      </c>
      <c r="G70" s="131">
        <f t="shared" si="3"/>
        <v>0</v>
      </c>
      <c r="H70" s="112"/>
      <c r="I70" s="106" t="s">
        <v>24</v>
      </c>
      <c r="J70" s="158"/>
      <c r="K70" s="164">
        <v>90</v>
      </c>
      <c r="L70" s="161">
        <f>_xlfn.IFS(I70="-",0,I70="Al Profil",'GWP Baustoffe'!$F$9,I70="Al Blech",'GWP Baustoffe'!$F$10,I70="Cu Blech",0)</f>
        <v>0</v>
      </c>
      <c r="M70" s="129">
        <f>_xlfn.IFS(I70="-",0,I70="Al Profil",'GWP Baustoffe'!$H$9,I70="Al Blech",'GWP Baustoffe'!$H$10,I70="Cu Blech",'GWP Baustoffe'!$H$48)</f>
        <v>0</v>
      </c>
      <c r="N70" s="131">
        <f t="shared" si="4"/>
        <v>0</v>
      </c>
      <c r="O70" s="112"/>
      <c r="P70" s="106" t="s">
        <v>24</v>
      </c>
      <c r="Q70" s="107"/>
      <c r="R70" s="106"/>
      <c r="S70" s="107"/>
      <c r="T70" s="114"/>
      <c r="U70" s="164">
        <v>0</v>
      </c>
      <c r="V70" s="161">
        <f>_xlfn.IFS(P70="-",0,P70="ESG",'GWP Baustoffe'!$J$166,P70="VSG",'GWP Baustoffe'!$J$164,P70="Plexi",'GWP Baustoffe'!$J$165,P70="Exolon GP ECO",'GWP Baustoffe'!$J$161,P70="Exo. GP ECOplus",'GWP Baustoffe'!$J$162)</f>
        <v>0</v>
      </c>
      <c r="W70" s="129">
        <f>_xlfn.IFS(P70="-",0,P70="ESG",'GWP Baustoffe'!$I$166,P70="VSG",'GWP Baustoffe'!$I$164,P70="Plexi",'GWP Baustoffe'!$I$165,P70="Exolon GP ECO",'GWP Baustoffe'!$I$161,P70="Exo. GP ECOplus",'GWP Baustoffe'!$I$162)</f>
        <v>0</v>
      </c>
      <c r="X70" s="131">
        <f t="shared" si="9"/>
        <v>0</v>
      </c>
      <c r="Y70" s="113"/>
      <c r="Z70" s="107" t="s">
        <v>24</v>
      </c>
      <c r="AA70" s="114"/>
      <c r="AB70" s="164">
        <v>0</v>
      </c>
      <c r="AC70" s="189">
        <f>_xlfn.IFS(Z70="-",0,Z70="Schaumstoff_5cm",'GWP Baustoffe'!$F$34*1.5,Z70="PE_Noppenfolie",'GWP Baustoffe'!$F$80,Z70="PE_Folie 100my",'GWP Baustoffe'!$F$78,Z70="PE_Folie 1mm",'GWP Baustoffe'!$F$79,Z70="Linoleum allg",'GWP Baustoffe'!$F$68,Z70="Linoleum Forbo",'GWP Baustoffe'!$F$69,Z70="PVC 2mm",'GWP Baustoffe'!$F$70,Z70="Teppich 1400g/m²",'GWP Baustoffe'!$F$71,Z70="Laminat",'GWP Baustoffe'!$F$72,Z70="Natursteinfliesen",'GWP Baustoffe'!$F$73,Z70="keramische Fliesen",'GWP Baustoffe'!$F$74,Z70="Filz 3mm (400g)",'GWP Baustoffe'!$F$75,Z70="Filz Fulda Rex 800g",'GWP Baustoffe'!$F$76,Z70="Hanfvlies 3mm",'GWP Baustoffe'!$F$82,Z70="Texil Sonnenschutz",'GWP Baustoffe'!$F$77,Z70="Kraftpapier 120g",'GWP Baustoffe'!$F$110,Z70="Papiertapete bedr. ",'GWP Baustoffe'!$F$111,Z70="Glasvlies Tapete",'GWP Baustoffe'!$F$112,Z70="Glasvlies_bedr.",'GWP Baustoffe'!$F$113,Z70="Tanztepp. 2mm",'GWP Baustoffe'!$F$70,Z70="Tanztepp. 1,7mm",'GWP Baustoffe'!$F$70/2*1.7,Z70="Tanztepp. 1,2mm",'GWP Baustoffe'!$F$70/2*1.2,Z70="Malervlies",'GWP Baustoffe'!$F$75*0.6,Z70="Bodent. 450g BW",'GWP Baustoffe'!$F$32*0.5,Z70="Tüll 50g BW",'GWP Baustoffe'!$F$32*0.05,Z70="Tüll 50g KF",'GWP Baustoffe'!$F$33*0.05,Z70="Tüll 100g BW",'GWP Baustoffe'!$F$32*0.1,Z70="Tüll 100g KF",'GWP Baustoffe'!$F$33*0.1,Z70="Schl. Ne. 75g BW",'GWP Baustoffe'!$F$32*0.075,Z70="Schl. Ne. 75g KF",'GWP Baustoffe'!$F$33*0.075,Z70="Nessel 300g BW",'GWP Baustoffe'!$F$32*0.3,Z70="Nessel 300g KF",'GWP Baustoffe'!$F$33*0.3,Z70="Shirting 220g BW",'GWP Baustoffe'!$F$32*0.22,Z70="Hori- Ne. 400g BW",'GWP Baustoffe'!$F$32*0.4,Z70="Mollton 300g BW",'GWP Baustoffe'!$F$32*0.3,Z70="Dekomoll. 165g BW",'GWP Baustoffe'!$F$32*0.165,Z70="Velour 350g BW",'GWP Baustoffe'!$F$32*0.35,Z70="Velour 450g BW",'GWP Baustoffe'!$F$32*0.45,Z70="Velour 600g BW",'GWP Baustoffe'!$F$32*0.6,Z70="Glasklarfolie 0,3mm",'GWP Baustoffe'!$F$70*0.15,Z70="Proj.Folie 0,35mm",'GWP Baustoffe'!$F$70*0.175,Z70="Tyvek 2506B",'GWP Baustoffe'!$F$67,Z70="Mollton 200g BW",'GWP Baustoffe'!$F95*0.2,Z70="Wooleserge 150 B1",'GWP Baustoffe'!$F$120*1,Z70="Forbo Eternal PVC",'GWP Baustoffe'!$F$73,Z70="Kunstrasen 2400g/m²",'GWP Baustoffe'!$F$81,Z70="Teppich 750g/m²",'GWP Baustoffe'!$F$71*0.53,Z70="Teppich 300g/m²",'GWP Baustoffe'!$F$71*0.214)</f>
        <v>0</v>
      </c>
      <c r="AD70" s="161">
        <f>_xlfn.IFS(Z70="-",0,Z70="Schaumstoff_5cm",'GWP Baustoffe'!$H$34*1.5,Z70="PE_Noppenfolie",'GWP Baustoffe'!$H$80,Z70="PE_Folie 100my",'GWP Baustoffe'!$H$78,Z70="PE_Folie 1mm",'GWP Baustoffe'!$H$79,Z70="Linoleum allg",'GWP Baustoffe'!$H$68,Z70="Linoleum Forbo",'GWP Baustoffe'!$H$69,Z70="PVC 2mm",'GWP Baustoffe'!$H$70,Z70="Teppich 1400g/m²",'GWP Baustoffe'!$H$71,Z70="Laminat",'GWP Baustoffe'!$H$72,Z70="Natursteinfliesen",'GWP Baustoffe'!$H$73,Z70="keramische Fliesen",'GWP Baustoffe'!$H$74,Z70="Filz 3mm (400g)",'GWP Baustoffe'!$H$75,Z70="Filz Fulda Rex 800g",'GWP Baustoffe'!$H$76,Z70="Jute",'GWP Baustoffe'!$H$81,Z70="Hanfvlies 3mm",'GWP Baustoffe'!$H$82,Z70="Texil Sonnenschutz",'GWP Baustoffe'!$H$77,Z70="Kraftpapier 120g",'GWP Baustoffe'!$H$110,Z70="Papiertapete bedr. ",'GWP Baustoffe'!$H$111,Z70="Glasvlies Tapete",'GWP Baustoffe'!$H$112,Z70="Glasvlies_bedr.",'GWP Baustoffe'!$H$113,Z70="Tanztepp. 2mm",'GWP Baustoffe'!$H$70,Z70="Tanztepp. 1,7mm",'GWP Baustoffe'!$H$70/2*1.7,Z70="Tanztepp. 1,2mm",'GWP Baustoffe'!$H$70/2*1.2,Z70="Malervlies",'GWP Baustoffe'!$H$75*0.6,Z70="Bodent. 450g BW",'GWP Baustoffe'!$G$32*0.45,Z70="Tüll 50g BW",'GWP Baustoffe'!$G$32*0.05,Z70="Tüll 50g KF",'GWP Baustoffe'!$G$33*0.05,Z70="Tüll 100g BW",'GWP Baustoffe'!$G$32*0.1,Z70="Tüll 100g KF",'GWP Baustoffe'!$G$33*0.1,Z70="Schl. Ne. 75g BW",'GWP Baustoffe'!$G$32*0.075,Z70="Schl. Ne. 75g KF",'GWP Baustoffe'!$G$33*0.075,Z70="Nessel 300g BW",'GWP Baustoffe'!$G$32*0.3,Z70="Nessel 300g KF",'GWP Baustoffe'!$G$33*0.3,Z70="Shirting 220g BW",'GWP Baustoffe'!$G$32*0.22,Z70="Hori- Ne. 400g BW",'GWP Baustoffe'!$G$32*0.4,Z70="Mollton 300g BW",'GWP Baustoffe'!$G$32*0.3,Z70="Dekomoll. 165g BW",'GWP Baustoffe'!$G$32*0.165,Z70="Velour 350g BW",'GWP Baustoffe'!$G$32*0.35,Z70="Velour 450g BW",'GWP Baustoffe'!$G$32*0.45,Z70="Velour 600g BW",'GWP Baustoffe'!$G$32*0.6,Z70="Glasklarfolie 0,3mm",'GWP Baustoffe'!$H$70*0.15,Z70="Proj.Folie 0,35mm",'GWP Baustoffe'!$H$70*0.175,Z70="Tyvek 2506B",'GWP Baustoffe'!$H$67,Z70="Mollton 200g BW",'GWP Baustoffe'!$G$32*0.2,Z70="Wooleserge 150 B1",'GWP Baustoffe'!$H$120*1,Z70="Forbo Eternal PVC",'GWP Baustoffe'!$H$73,Z70="Kunstrasen 2400g/m²",'GWP Baustoffe'!$H$81,Z70="Teppich 750g/m²",'GWP Baustoffe'!$H$71*0.53,Z70="Teppich 300g/m²",'GWP Baustoffe'!$H$71*0.214)</f>
        <v>0</v>
      </c>
      <c r="AE70" s="131">
        <f t="shared" si="0"/>
        <v>0</v>
      </c>
      <c r="AF70" s="112"/>
      <c r="AG70" s="106" t="s">
        <v>24</v>
      </c>
      <c r="AH70" s="106"/>
      <c r="AI70" s="132">
        <f>_xlfn.IFS(AG70="-",0,AG70="Fassadenfarbe [l]",'GWP Baustoffe'!$H$36,AG70="Disp. Innen [l]",'GWP Baustoffe'!$H$37,AG70="Lacke, H²O [l]",'GWP Baustoffe'!$H$41,AG70="Lacke, löse. [l]",'GWP Baustoffe'!$H$38,AG70="Metalllack, löse. [l]",'GWP Baustoffe'!$H$43,AG70="Parkettlack H²O [l]",'GWP Baustoffe'!$H$43,AG70="Henso Brands. [kg]",'GWP Baustoffe'!$H$39,AG70="Kleber [kg]",'GWP Baustoffe'!$H$40,AG70="PE Schaum [kg]",'GWP Baustoffe'!$G$54,AG70="Gewebefüller [kg]",'GWP Baustoffe'!$H$56,AG70="Silicon [kg]",'GWP Baustoffe'!$H$45,AG70="Kalkfarbe [kg]",'GWP Baustoffe'!$H$44,AG70="GFK",'GWP Baustoffe'!$H$55,AG70="Gipsputz [kg]",'GWP Baustoffe'!$H$57,AG70="Acylfarbe [l]",'GWP Baustoffe'!$H$58,AG70="GFK [kg]",'GWP Baustoffe'!$H$53)</f>
        <v>0</v>
      </c>
      <c r="AJ70" s="133">
        <f t="shared" si="7"/>
        <v>0</v>
      </c>
      <c r="AK70" s="138"/>
      <c r="AL70" s="136"/>
      <c r="AM70" s="136"/>
      <c r="AN70" s="360"/>
      <c r="AO70" s="360"/>
      <c r="AP70" s="361"/>
      <c r="AQ70" s="181">
        <f t="shared" si="8"/>
        <v>0</v>
      </c>
    </row>
    <row r="71" spans="1:49" s="49" customFormat="1" ht="21" customHeight="1" x14ac:dyDescent="0.3">
      <c r="A71" s="116"/>
      <c r="B71" s="106" t="s">
        <v>24</v>
      </c>
      <c r="C71" s="114"/>
      <c r="D71" s="164">
        <v>90</v>
      </c>
      <c r="E71" s="161">
        <f>_xlfn.IFS(B71="-",0,B71="Profil",'GWP Baustoffe'!$F$7,B71="Blech",'GWP Baustoffe'!$F$8,B71="Edel Blech",'GWP Baustoffe'!$F$47,B71="verz. Blech",'GWP Baustoffe'!F$49)</f>
        <v>0</v>
      </c>
      <c r="F71" s="129">
        <f>_xlfn.IFS(B71="-",0,B71="Profil",'GWP Baustoffe'!$H$7,B71="Blech",'GWP Baustoffe'!$H$8,B71="Edel Blech",'GWP Baustoffe'!$H$47,B71="verz. Blech",'GWP Baustoffe'!$H$49)</f>
        <v>0</v>
      </c>
      <c r="G71" s="131">
        <f t="shared" si="3"/>
        <v>0</v>
      </c>
      <c r="H71" s="112"/>
      <c r="I71" s="106" t="s">
        <v>24</v>
      </c>
      <c r="J71" s="158"/>
      <c r="K71" s="164">
        <v>90</v>
      </c>
      <c r="L71" s="161">
        <f>_xlfn.IFS(I71="-",0,I71="Al Profil",'GWP Baustoffe'!$F$9,I71="Al Blech",'GWP Baustoffe'!$F$10,I71="Cu Blech",0)</f>
        <v>0</v>
      </c>
      <c r="M71" s="129">
        <f>_xlfn.IFS(I71="-",0,I71="Al Profil",'GWP Baustoffe'!$H$9,I71="Al Blech",'GWP Baustoffe'!$H$10,I71="Cu Blech",'GWP Baustoffe'!$H$48)</f>
        <v>0</v>
      </c>
      <c r="N71" s="131">
        <f t="shared" si="4"/>
        <v>0</v>
      </c>
      <c r="O71" s="112"/>
      <c r="P71" s="106" t="s">
        <v>24</v>
      </c>
      <c r="Q71" s="107"/>
      <c r="R71" s="106"/>
      <c r="S71" s="107"/>
      <c r="T71" s="114"/>
      <c r="U71" s="164">
        <v>0</v>
      </c>
      <c r="V71" s="161">
        <f>_xlfn.IFS(P71="-",0,P71="ESG",'GWP Baustoffe'!$J$166,P71="VSG",'GWP Baustoffe'!$J$164,P71="Plexi",'GWP Baustoffe'!$J$165,P71="Exolon GP ECO",'GWP Baustoffe'!$J$161,P71="Exo. GP ECOplus",'GWP Baustoffe'!$J$162)</f>
        <v>0</v>
      </c>
      <c r="W71" s="129">
        <f>_xlfn.IFS(P71="-",0,P71="ESG",'GWP Baustoffe'!$I$166,P71="VSG",'GWP Baustoffe'!$I$164,P71="Plexi",'GWP Baustoffe'!$I$165,P71="Exolon GP ECO",'GWP Baustoffe'!$I$161,P71="Exo. GP ECOplus",'GWP Baustoffe'!$I$162)</f>
        <v>0</v>
      </c>
      <c r="X71" s="131">
        <f t="shared" si="9"/>
        <v>0</v>
      </c>
      <c r="Y71" s="113"/>
      <c r="Z71" s="107" t="s">
        <v>24</v>
      </c>
      <c r="AA71" s="114"/>
      <c r="AB71" s="164">
        <v>0</v>
      </c>
      <c r="AC71" s="189">
        <f>_xlfn.IFS(Z71="-",0,Z71="Schaumstoff_5cm",'GWP Baustoffe'!$F$34*1.5,Z71="PE_Noppenfolie",'GWP Baustoffe'!$F$80,Z71="PE_Folie 100my",'GWP Baustoffe'!$F$78,Z71="PE_Folie 1mm",'GWP Baustoffe'!$F$79,Z71="Linoleum allg",'GWP Baustoffe'!$F$68,Z71="Linoleum Forbo",'GWP Baustoffe'!$F$69,Z71="PVC 2mm",'GWP Baustoffe'!$F$70,Z71="Teppich 1400g/m²",'GWP Baustoffe'!$F$71,Z71="Laminat",'GWP Baustoffe'!$F$72,Z71="Natursteinfliesen",'GWP Baustoffe'!$F$73,Z71="keramische Fliesen",'GWP Baustoffe'!$F$74,Z71="Filz 3mm (400g)",'GWP Baustoffe'!$F$75,Z71="Filz Fulda Rex 800g",'GWP Baustoffe'!$F$76,Z71="Hanfvlies 3mm",'GWP Baustoffe'!$F$82,Z71="Texil Sonnenschutz",'GWP Baustoffe'!$F$77,Z71="Kraftpapier 120g",'GWP Baustoffe'!$F$110,Z71="Papiertapete bedr. ",'GWP Baustoffe'!$F$111,Z71="Glasvlies Tapete",'GWP Baustoffe'!$F$112,Z71="Glasvlies_bedr.",'GWP Baustoffe'!$F$113,Z71="Tanztepp. 2mm",'GWP Baustoffe'!$F$70,Z71="Tanztepp. 1,7mm",'GWP Baustoffe'!$F$70/2*1.7,Z71="Tanztepp. 1,2mm",'GWP Baustoffe'!$F$70/2*1.2,Z71="Malervlies",'GWP Baustoffe'!$F$75*0.6,Z71="Bodent. 450g BW",'GWP Baustoffe'!$F$32*0.5,Z71="Tüll 50g BW",'GWP Baustoffe'!$F$32*0.05,Z71="Tüll 50g KF",'GWP Baustoffe'!$F$33*0.05,Z71="Tüll 100g BW",'GWP Baustoffe'!$F$32*0.1,Z71="Tüll 100g KF",'GWP Baustoffe'!$F$33*0.1,Z71="Schl. Ne. 75g BW",'GWP Baustoffe'!$F$32*0.075,Z71="Schl. Ne. 75g KF",'GWP Baustoffe'!$F$33*0.075,Z71="Nessel 300g BW",'GWP Baustoffe'!$F$32*0.3,Z71="Nessel 300g KF",'GWP Baustoffe'!$F$33*0.3,Z71="Shirting 220g BW",'GWP Baustoffe'!$F$32*0.22,Z71="Hori- Ne. 400g BW",'GWP Baustoffe'!$F$32*0.4,Z71="Mollton 300g BW",'GWP Baustoffe'!$F$32*0.3,Z71="Dekomoll. 165g BW",'GWP Baustoffe'!$F$32*0.165,Z71="Velour 350g BW",'GWP Baustoffe'!$F$32*0.35,Z71="Velour 450g BW",'GWP Baustoffe'!$F$32*0.45,Z71="Velour 600g BW",'GWP Baustoffe'!$F$32*0.6,Z71="Glasklarfolie 0,3mm",'GWP Baustoffe'!$F$70*0.15,Z71="Proj.Folie 0,35mm",'GWP Baustoffe'!$F$70*0.175,Z71="Tyvek 2506B",'GWP Baustoffe'!$F$67,Z71="Mollton 200g BW",'GWP Baustoffe'!$F96*0.2,Z71="Wooleserge 150 B1",'GWP Baustoffe'!$F$120*1,Z71="Forbo Eternal PVC",'GWP Baustoffe'!$F$73,Z71="Kunstrasen 2400g/m²",'GWP Baustoffe'!$F$81,Z71="Teppich 750g/m²",'GWP Baustoffe'!$F$71*0.53,Z71="Teppich 300g/m²",'GWP Baustoffe'!$F$71*0.214)</f>
        <v>0</v>
      </c>
      <c r="AD71" s="161">
        <f>_xlfn.IFS(Z71="-",0,Z71="Schaumstoff_5cm",'GWP Baustoffe'!$H$34*1.5,Z71="PE_Noppenfolie",'GWP Baustoffe'!$H$80,Z71="PE_Folie 100my",'GWP Baustoffe'!$H$78,Z71="PE_Folie 1mm",'GWP Baustoffe'!$H$79,Z71="Linoleum allg",'GWP Baustoffe'!$H$68,Z71="Linoleum Forbo",'GWP Baustoffe'!$H$69,Z71="PVC 2mm",'GWP Baustoffe'!$H$70,Z71="Teppich 1400g/m²",'GWP Baustoffe'!$H$71,Z71="Laminat",'GWP Baustoffe'!$H$72,Z71="Natursteinfliesen",'GWP Baustoffe'!$H$73,Z71="keramische Fliesen",'GWP Baustoffe'!$H$74,Z71="Filz 3mm (400g)",'GWP Baustoffe'!$H$75,Z71="Filz Fulda Rex 800g",'GWP Baustoffe'!$H$76,Z71="Jute",'GWP Baustoffe'!$H$81,Z71="Hanfvlies 3mm",'GWP Baustoffe'!$H$82,Z71="Texil Sonnenschutz",'GWP Baustoffe'!$H$77,Z71="Kraftpapier 120g",'GWP Baustoffe'!$H$110,Z71="Papiertapete bedr. ",'GWP Baustoffe'!$H$111,Z71="Glasvlies Tapete",'GWP Baustoffe'!$H$112,Z71="Glasvlies_bedr.",'GWP Baustoffe'!$H$113,Z71="Tanztepp. 2mm",'GWP Baustoffe'!$H$70,Z71="Tanztepp. 1,7mm",'GWP Baustoffe'!$H$70/2*1.7,Z71="Tanztepp. 1,2mm",'GWP Baustoffe'!$H$70/2*1.2,Z71="Malervlies",'GWP Baustoffe'!$H$75*0.6,Z71="Bodent. 450g BW",'GWP Baustoffe'!$G$32*0.45,Z71="Tüll 50g BW",'GWP Baustoffe'!$G$32*0.05,Z71="Tüll 50g KF",'GWP Baustoffe'!$G$33*0.05,Z71="Tüll 100g BW",'GWP Baustoffe'!$G$32*0.1,Z71="Tüll 100g KF",'GWP Baustoffe'!$G$33*0.1,Z71="Schl. Ne. 75g BW",'GWP Baustoffe'!$G$32*0.075,Z71="Schl. Ne. 75g KF",'GWP Baustoffe'!$G$33*0.075,Z71="Nessel 300g BW",'GWP Baustoffe'!$G$32*0.3,Z71="Nessel 300g KF",'GWP Baustoffe'!$G$33*0.3,Z71="Shirting 220g BW",'GWP Baustoffe'!$G$32*0.22,Z71="Hori- Ne. 400g BW",'GWP Baustoffe'!$G$32*0.4,Z71="Mollton 300g BW",'GWP Baustoffe'!$G$32*0.3,Z71="Dekomoll. 165g BW",'GWP Baustoffe'!$G$32*0.165,Z71="Velour 350g BW",'GWP Baustoffe'!$G$32*0.35,Z71="Velour 450g BW",'GWP Baustoffe'!$G$32*0.45,Z71="Velour 600g BW",'GWP Baustoffe'!$G$32*0.6,Z71="Glasklarfolie 0,3mm",'GWP Baustoffe'!$H$70*0.15,Z71="Proj.Folie 0,35mm",'GWP Baustoffe'!$H$70*0.175,Z71="Tyvek 2506B",'GWP Baustoffe'!$H$67,Z71="Mollton 200g BW",'GWP Baustoffe'!$G$32*0.2,Z71="Wooleserge 150 B1",'GWP Baustoffe'!$H$120*1,Z71="Forbo Eternal PVC",'GWP Baustoffe'!$H$73,Z71="Kunstrasen 2400g/m²",'GWP Baustoffe'!$H$81,Z71="Teppich 750g/m²",'GWP Baustoffe'!$H$71*0.53,Z71="Teppich 300g/m²",'GWP Baustoffe'!$H$71*0.214)</f>
        <v>0</v>
      </c>
      <c r="AE71" s="131">
        <f t="shared" si="0"/>
        <v>0</v>
      </c>
      <c r="AF71" s="112"/>
      <c r="AG71" s="106" t="s">
        <v>24</v>
      </c>
      <c r="AH71" s="106"/>
      <c r="AI71" s="132">
        <f>_xlfn.IFS(AG71="-",0,AG71="Fassadenfarbe [l]",'GWP Baustoffe'!$H$36,AG71="Disp. Innen [l]",'GWP Baustoffe'!$H$37,AG71="Lacke, H²O [l]",'GWP Baustoffe'!$H$41,AG71="Lacke, löse. [l]",'GWP Baustoffe'!$H$38,AG71="Metalllack, löse. [l]",'GWP Baustoffe'!$H$43,AG71="Parkettlack H²O [l]",'GWP Baustoffe'!$H$43,AG71="Henso Brands. [kg]",'GWP Baustoffe'!$H$39,AG71="Kleber [kg]",'GWP Baustoffe'!$H$40,AG71="PE Schaum [kg]",'GWP Baustoffe'!$G$54,AG71="Gewebefüller [kg]",'GWP Baustoffe'!$H$56,AG71="Silicon [kg]",'GWP Baustoffe'!$H$45,AG71="Kalkfarbe [kg]",'GWP Baustoffe'!$H$44,AG71="GFK",'GWP Baustoffe'!$H$55,AG71="Gipsputz [kg]",'GWP Baustoffe'!$H$57,AG71="Acylfarbe [l]",'GWP Baustoffe'!$H$58,AG71="GFK [kg]",'GWP Baustoffe'!$H$53)</f>
        <v>0</v>
      </c>
      <c r="AJ71" s="133">
        <f t="shared" si="7"/>
        <v>0</v>
      </c>
      <c r="AK71" s="138"/>
      <c r="AL71" s="136"/>
      <c r="AM71" s="136"/>
      <c r="AN71" s="360"/>
      <c r="AO71" s="360"/>
      <c r="AP71" s="361"/>
      <c r="AQ71" s="181">
        <f t="shared" si="8"/>
        <v>0</v>
      </c>
    </row>
    <row r="72" spans="1:49" s="49" customFormat="1" ht="21" customHeight="1" x14ac:dyDescent="0.3">
      <c r="A72" s="116"/>
      <c r="B72" s="106" t="s">
        <v>24</v>
      </c>
      <c r="C72" s="114"/>
      <c r="D72" s="164">
        <v>90</v>
      </c>
      <c r="E72" s="161">
        <f>_xlfn.IFS(B72="-",0,B72="Profil",'GWP Baustoffe'!$F$7,B72="Blech",'GWP Baustoffe'!$F$8,B72="Edel Blech",'GWP Baustoffe'!$F$47,B72="verz. Blech",'GWP Baustoffe'!F$49)</f>
        <v>0</v>
      </c>
      <c r="F72" s="129">
        <f>_xlfn.IFS(B72="-",0,B72="Profil",'GWP Baustoffe'!$H$7,B72="Blech",'GWP Baustoffe'!$H$8,B72="Edel Blech",'GWP Baustoffe'!$H$47,B72="verz. Blech",'GWP Baustoffe'!$H$49)</f>
        <v>0</v>
      </c>
      <c r="G72" s="131">
        <f t="shared" si="3"/>
        <v>0</v>
      </c>
      <c r="H72" s="112"/>
      <c r="I72" s="106" t="s">
        <v>24</v>
      </c>
      <c r="J72" s="158"/>
      <c r="K72" s="164">
        <v>90</v>
      </c>
      <c r="L72" s="161">
        <f>_xlfn.IFS(I72="-",0,I72="Al Profil",'GWP Baustoffe'!$F$9,I72="Al Blech",'GWP Baustoffe'!$F$10,I72="Cu Blech",0)</f>
        <v>0</v>
      </c>
      <c r="M72" s="129">
        <f>_xlfn.IFS(I72="-",0,I72="Al Profil",'GWP Baustoffe'!$H$9,I72="Al Blech",'GWP Baustoffe'!$H$10,I72="Cu Blech",'GWP Baustoffe'!$H$48)</f>
        <v>0</v>
      </c>
      <c r="N72" s="131">
        <f t="shared" si="4"/>
        <v>0</v>
      </c>
      <c r="O72" s="112"/>
      <c r="P72" s="106" t="s">
        <v>24</v>
      </c>
      <c r="Q72" s="107"/>
      <c r="R72" s="106"/>
      <c r="S72" s="107"/>
      <c r="T72" s="114"/>
      <c r="U72" s="164">
        <v>0</v>
      </c>
      <c r="V72" s="161">
        <f>_xlfn.IFS(P72="-",0,P72="ESG",'GWP Baustoffe'!$J$166,P72="VSG",'GWP Baustoffe'!$J$164,P72="Plexi",'GWP Baustoffe'!$J$165,P72="Exolon GP ECO",'GWP Baustoffe'!$J$161,P72="Exo. GP ECOplus",'GWP Baustoffe'!$J$162)</f>
        <v>0</v>
      </c>
      <c r="W72" s="129">
        <f>_xlfn.IFS(P72="-",0,P72="ESG",'GWP Baustoffe'!$I$166,P72="VSG",'GWP Baustoffe'!$I$164,P72="Plexi",'GWP Baustoffe'!$I$165,P72="Exolon GP ECO",'GWP Baustoffe'!$I$161,P72="Exo. GP ECOplus",'GWP Baustoffe'!$I$162)</f>
        <v>0</v>
      </c>
      <c r="X72" s="131">
        <f t="shared" si="9"/>
        <v>0</v>
      </c>
      <c r="Y72" s="113"/>
      <c r="Z72" s="107" t="s">
        <v>24</v>
      </c>
      <c r="AA72" s="114"/>
      <c r="AB72" s="164">
        <v>0</v>
      </c>
      <c r="AC72" s="189">
        <f>_xlfn.IFS(Z72="-",0,Z72="Schaumstoff_5cm",'GWP Baustoffe'!$F$34*1.5,Z72="PE_Noppenfolie",'GWP Baustoffe'!$F$80,Z72="PE_Folie 100my",'GWP Baustoffe'!$F$78,Z72="PE_Folie 1mm",'GWP Baustoffe'!$F$79,Z72="Linoleum allg",'GWP Baustoffe'!$F$68,Z72="Linoleum Forbo",'GWP Baustoffe'!$F$69,Z72="PVC 2mm",'GWP Baustoffe'!$F$70,Z72="Teppich 1400g/m²",'GWP Baustoffe'!$F$71,Z72="Laminat",'GWP Baustoffe'!$F$72,Z72="Natursteinfliesen",'GWP Baustoffe'!$F$73,Z72="keramische Fliesen",'GWP Baustoffe'!$F$74,Z72="Filz 3mm (400g)",'GWP Baustoffe'!$F$75,Z72="Filz Fulda Rex 800g",'GWP Baustoffe'!$F$76,Z72="Hanfvlies 3mm",'GWP Baustoffe'!$F$82,Z72="Texil Sonnenschutz",'GWP Baustoffe'!$F$77,Z72="Kraftpapier 120g",'GWP Baustoffe'!$F$110,Z72="Papiertapete bedr. ",'GWP Baustoffe'!$F$111,Z72="Glasvlies Tapete",'GWP Baustoffe'!$F$112,Z72="Glasvlies_bedr.",'GWP Baustoffe'!$F$113,Z72="Tanztepp. 2mm",'GWP Baustoffe'!$F$70,Z72="Tanztepp. 1,7mm",'GWP Baustoffe'!$F$70/2*1.7,Z72="Tanztepp. 1,2mm",'GWP Baustoffe'!$F$70/2*1.2,Z72="Malervlies",'GWP Baustoffe'!$F$75*0.6,Z72="Bodent. 450g BW",'GWP Baustoffe'!$F$32*0.5,Z72="Tüll 50g BW",'GWP Baustoffe'!$F$32*0.05,Z72="Tüll 50g KF",'GWP Baustoffe'!$F$33*0.05,Z72="Tüll 100g BW",'GWP Baustoffe'!$F$32*0.1,Z72="Tüll 100g KF",'GWP Baustoffe'!$F$33*0.1,Z72="Schl. Ne. 75g BW",'GWP Baustoffe'!$F$32*0.075,Z72="Schl. Ne. 75g KF",'GWP Baustoffe'!$F$33*0.075,Z72="Nessel 300g BW",'GWP Baustoffe'!$F$32*0.3,Z72="Nessel 300g KF",'GWP Baustoffe'!$F$33*0.3,Z72="Shirting 220g BW",'GWP Baustoffe'!$F$32*0.22,Z72="Hori- Ne. 400g BW",'GWP Baustoffe'!$F$32*0.4,Z72="Mollton 300g BW",'GWP Baustoffe'!$F$32*0.3,Z72="Dekomoll. 165g BW",'GWP Baustoffe'!$F$32*0.165,Z72="Velour 350g BW",'GWP Baustoffe'!$F$32*0.35,Z72="Velour 450g BW",'GWP Baustoffe'!$F$32*0.45,Z72="Velour 600g BW",'GWP Baustoffe'!$F$32*0.6,Z72="Glasklarfolie 0,3mm",'GWP Baustoffe'!$F$70*0.15,Z72="Proj.Folie 0,35mm",'GWP Baustoffe'!$F$70*0.175,Z72="Tyvek 2506B",'GWP Baustoffe'!$F$67,Z72="Mollton 200g BW",'GWP Baustoffe'!$F97*0.2,Z72="Wooleserge 150 B1",'GWP Baustoffe'!$F$120*1,Z72="Forbo Eternal PVC",'GWP Baustoffe'!$F$73,Z72="Kunstrasen 2400g/m²",'GWP Baustoffe'!$F$81,Z72="Teppich 750g/m²",'GWP Baustoffe'!$F$71*0.53,Z72="Teppich 300g/m²",'GWP Baustoffe'!$F$71*0.214)</f>
        <v>0</v>
      </c>
      <c r="AD72" s="161">
        <f>_xlfn.IFS(Z72="-",0,Z72="Schaumstoff_5cm",'GWP Baustoffe'!$H$34*1.5,Z72="PE_Noppenfolie",'GWP Baustoffe'!$H$80,Z72="PE_Folie 100my",'GWP Baustoffe'!$H$78,Z72="PE_Folie 1mm",'GWP Baustoffe'!$H$79,Z72="Linoleum allg",'GWP Baustoffe'!$H$68,Z72="Linoleum Forbo",'GWP Baustoffe'!$H$69,Z72="PVC 2mm",'GWP Baustoffe'!$H$70,Z72="Teppich 1400g/m²",'GWP Baustoffe'!$H$71,Z72="Laminat",'GWP Baustoffe'!$H$72,Z72="Natursteinfliesen",'GWP Baustoffe'!$H$73,Z72="keramische Fliesen",'GWP Baustoffe'!$H$74,Z72="Filz 3mm (400g)",'GWP Baustoffe'!$H$75,Z72="Filz Fulda Rex 800g",'GWP Baustoffe'!$H$76,Z72="Jute",'GWP Baustoffe'!$H$81,Z72="Hanfvlies 3mm",'GWP Baustoffe'!$H$82,Z72="Texil Sonnenschutz",'GWP Baustoffe'!$H$77,Z72="Kraftpapier 120g",'GWP Baustoffe'!$H$110,Z72="Papiertapete bedr. ",'GWP Baustoffe'!$H$111,Z72="Glasvlies Tapete",'GWP Baustoffe'!$H$112,Z72="Glasvlies_bedr.",'GWP Baustoffe'!$H$113,Z72="Tanztepp. 2mm",'GWP Baustoffe'!$H$70,Z72="Tanztepp. 1,7mm",'GWP Baustoffe'!$H$70/2*1.7,Z72="Tanztepp. 1,2mm",'GWP Baustoffe'!$H$70/2*1.2,Z72="Malervlies",'GWP Baustoffe'!$H$75*0.6,Z72="Bodent. 450g BW",'GWP Baustoffe'!$G$32*0.45,Z72="Tüll 50g BW",'GWP Baustoffe'!$G$32*0.05,Z72="Tüll 50g KF",'GWP Baustoffe'!$G$33*0.05,Z72="Tüll 100g BW",'GWP Baustoffe'!$G$32*0.1,Z72="Tüll 100g KF",'GWP Baustoffe'!$G$33*0.1,Z72="Schl. Ne. 75g BW",'GWP Baustoffe'!$G$32*0.075,Z72="Schl. Ne. 75g KF",'GWP Baustoffe'!$G$33*0.075,Z72="Nessel 300g BW",'GWP Baustoffe'!$G$32*0.3,Z72="Nessel 300g KF",'GWP Baustoffe'!$G$33*0.3,Z72="Shirting 220g BW",'GWP Baustoffe'!$G$32*0.22,Z72="Hori- Ne. 400g BW",'GWP Baustoffe'!$G$32*0.4,Z72="Mollton 300g BW",'GWP Baustoffe'!$G$32*0.3,Z72="Dekomoll. 165g BW",'GWP Baustoffe'!$G$32*0.165,Z72="Velour 350g BW",'GWP Baustoffe'!$G$32*0.35,Z72="Velour 450g BW",'GWP Baustoffe'!$G$32*0.45,Z72="Velour 600g BW",'GWP Baustoffe'!$G$32*0.6,Z72="Glasklarfolie 0,3mm",'GWP Baustoffe'!$H$70*0.15,Z72="Proj.Folie 0,35mm",'GWP Baustoffe'!$H$70*0.175,Z72="Tyvek 2506B",'GWP Baustoffe'!$H$67,Z72="Mollton 200g BW",'GWP Baustoffe'!$G$32*0.2,Z72="Wooleserge 150 B1",'GWP Baustoffe'!$H$120*1,Z72="Forbo Eternal PVC",'GWP Baustoffe'!$H$73,Z72="Kunstrasen 2400g/m²",'GWP Baustoffe'!$H$81,Z72="Teppich 750g/m²",'GWP Baustoffe'!$H$71*0.53,Z72="Teppich 300g/m²",'GWP Baustoffe'!$H$71*0.214)</f>
        <v>0</v>
      </c>
      <c r="AE72" s="131">
        <f t="shared" ref="AE72:AE73" si="10">AA72*(AD72+AC72/100*AB72)</f>
        <v>0</v>
      </c>
      <c r="AF72" s="112"/>
      <c r="AG72" s="106" t="s">
        <v>24</v>
      </c>
      <c r="AH72" s="106"/>
      <c r="AI72" s="132">
        <f>_xlfn.IFS(AG72="-",0,AG72="Fassadenfarbe [l]",'GWP Baustoffe'!$H$36,AG72="Disp. Innen [l]",'GWP Baustoffe'!$H$37,AG72="Lacke, H²O [l]",'GWP Baustoffe'!$H$41,AG72="Lacke, löse. [l]",'GWP Baustoffe'!$H$38,AG72="Metalllack, löse. [l]",'GWP Baustoffe'!$H$43,AG72="Parkettlack H²O [l]",'GWP Baustoffe'!$H$43,AG72="Henso Brands. [kg]",'GWP Baustoffe'!$H$39,AG72="Kleber [kg]",'GWP Baustoffe'!$H$40,AG72="PE Schaum [kg]",'GWP Baustoffe'!$G$54,AG72="Gewebefüller [kg]",'GWP Baustoffe'!$H$56,AG72="Silicon [kg]",'GWP Baustoffe'!$H$45,AG72="Kalkfarbe [kg]",'GWP Baustoffe'!$H$44,AG72="GFK",'GWP Baustoffe'!$H$55,AG72="Gipsputz [kg]",'GWP Baustoffe'!$H$57,AG72="Acylfarbe [l]",'GWP Baustoffe'!$H$58,AG72="GFK [kg]",'GWP Baustoffe'!$H$53)</f>
        <v>0</v>
      </c>
      <c r="AJ72" s="133">
        <f t="shared" si="7"/>
        <v>0</v>
      </c>
      <c r="AK72" s="138"/>
      <c r="AL72" s="136"/>
      <c r="AM72" s="136"/>
      <c r="AN72" s="360"/>
      <c r="AO72" s="360"/>
      <c r="AP72" s="361"/>
      <c r="AQ72" s="181">
        <f t="shared" si="8"/>
        <v>0</v>
      </c>
      <c r="AV72" s="105"/>
    </row>
    <row r="73" spans="1:49" s="49" customFormat="1" ht="21" customHeight="1" thickBot="1" x14ac:dyDescent="0.35">
      <c r="A73" s="117"/>
      <c r="B73" s="106" t="s">
        <v>24</v>
      </c>
      <c r="C73" s="114"/>
      <c r="D73" s="165">
        <v>90</v>
      </c>
      <c r="E73" s="161">
        <f>_xlfn.IFS(B73="-",0,B73="Profil",'GWP Baustoffe'!$F$7,B73="Blech",'GWP Baustoffe'!$F$8,B73="Edel Blech",'GWP Baustoffe'!$F$47,B73="verz. Blech",'GWP Baustoffe'!F$49)</f>
        <v>0</v>
      </c>
      <c r="F73" s="129">
        <f>_xlfn.IFS(B73="-",0,B73="Profil",'GWP Baustoffe'!$H$7,B73="Blech",'GWP Baustoffe'!$H$8,B73="Edel Blech",'GWP Baustoffe'!$H$47,B73="verz. Blech",'GWP Baustoffe'!$H$49)</f>
        <v>0</v>
      </c>
      <c r="G73" s="131">
        <f t="shared" ref="G73" si="11">C73*(F73+D73/100*E73)</f>
        <v>0</v>
      </c>
      <c r="H73" s="112"/>
      <c r="I73" s="106" t="s">
        <v>24</v>
      </c>
      <c r="J73" s="158"/>
      <c r="K73" s="165">
        <v>90</v>
      </c>
      <c r="L73" s="161">
        <f>_xlfn.IFS(I73="-",0,I73="Al Profil",'GWP Baustoffe'!$F$9,I73="Al Blech",'GWP Baustoffe'!$F$10,I73="Cu Blech",0)</f>
        <v>0</v>
      </c>
      <c r="M73" s="129">
        <f>_xlfn.IFS(I73="-",0,I73="Al Profil",'GWP Baustoffe'!$H$9,I73="Al Blech",'GWP Baustoffe'!$H$10,I73="Cu Blech",'GWP Baustoffe'!$H$48)</f>
        <v>0</v>
      </c>
      <c r="N73" s="131">
        <f t="shared" ref="N73" si="12">J73*(M73+K73/100*L73)</f>
        <v>0</v>
      </c>
      <c r="O73" s="112"/>
      <c r="P73" s="106" t="s">
        <v>24</v>
      </c>
      <c r="Q73" s="107"/>
      <c r="R73" s="106"/>
      <c r="S73" s="115"/>
      <c r="T73" s="114"/>
      <c r="U73" s="165">
        <v>0</v>
      </c>
      <c r="V73" s="161">
        <f>_xlfn.IFS(P73="-",0,P73="ESG",'GWP Baustoffe'!$J$166,P73="VSG",'GWP Baustoffe'!$J$164,P73="Plexi",'GWP Baustoffe'!$J$165,P73="Exolon GP ECO",'GWP Baustoffe'!$J$161,P73="Exo. GP ECOplus",'GWP Baustoffe'!$J$162)</f>
        <v>0</v>
      </c>
      <c r="W73" s="129">
        <f>_xlfn.IFS(P73="-",0,P73="ESG",'GWP Baustoffe'!$I$166,P73="VSG",'GWP Baustoffe'!$I$164,P73="Plexi",'GWP Baustoffe'!$I$165,P73="Exolon GP ECO",'GWP Baustoffe'!$I$161,P73="Exo. GP ECOplus",'GWP Baustoffe'!$I$162)</f>
        <v>0</v>
      </c>
      <c r="X73" s="131">
        <f t="shared" si="9"/>
        <v>0</v>
      </c>
      <c r="Y73" s="113"/>
      <c r="Z73" s="107" t="s">
        <v>24</v>
      </c>
      <c r="AA73" s="114"/>
      <c r="AB73" s="165">
        <v>0</v>
      </c>
      <c r="AC73" s="189">
        <f>_xlfn.IFS(Z73="-",0,Z73="Schaumstoff_5cm",'GWP Baustoffe'!$F$34*1.5,Z73="PE_Noppenfolie",'GWP Baustoffe'!$F$80,Z73="PE_Folie 100my",'GWP Baustoffe'!$F$78,Z73="PE_Folie 1mm",'GWP Baustoffe'!$F$79,Z73="Linoleum allg",'GWP Baustoffe'!$F$68,Z73="Linoleum Forbo",'GWP Baustoffe'!$F$69,Z73="PVC 2mm",'GWP Baustoffe'!$F$70,Z73="Teppich 1400g/m²",'GWP Baustoffe'!$F$71,Z73="Laminat",'GWP Baustoffe'!$F$72,Z73="Natursteinfliesen",'GWP Baustoffe'!$F$73,Z73="keramische Fliesen",'GWP Baustoffe'!$F$74,Z73="Filz 3mm (400g)",'GWP Baustoffe'!$F$75,Z73="Filz Fulda Rex 800g",'GWP Baustoffe'!$F$76,Z73="Hanfvlies 3mm",'GWP Baustoffe'!$F$82,Z73="Texil Sonnenschutz",'GWP Baustoffe'!$F$77,Z73="Kraftpapier 120g",'GWP Baustoffe'!$F$110,Z73="Papiertapete bedr. ",'GWP Baustoffe'!$F$111,Z73="Glasvlies Tapete",'GWP Baustoffe'!$F$112,Z73="Glasvlies_bedr.",'GWP Baustoffe'!$F$113,Z73="Tanztepp. 2mm",'GWP Baustoffe'!$F$70,Z73="Tanztepp. 1,7mm",'GWP Baustoffe'!$F$70/2*1.7,Z73="Tanztepp. 1,2mm",'GWP Baustoffe'!$F$70/2*1.2,Z73="Malervlies",'GWP Baustoffe'!$F$75*0.6,Z73="Bodent. 450g BW",'GWP Baustoffe'!$F$32*0.5,Z73="Tüll 50g BW",'GWP Baustoffe'!$F$32*0.05,Z73="Tüll 50g KF",'GWP Baustoffe'!$F$33*0.05,Z73="Tüll 100g BW",'GWP Baustoffe'!$F$32*0.1,Z73="Tüll 100g KF",'GWP Baustoffe'!$F$33*0.1,Z73="Schl. Ne. 75g BW",'GWP Baustoffe'!$F$32*0.075,Z73="Schl. Ne. 75g KF",'GWP Baustoffe'!$F$33*0.075,Z73="Nessel 300g BW",'GWP Baustoffe'!$F$32*0.3,Z73="Nessel 300g KF",'GWP Baustoffe'!$F$33*0.3,Z73="Shirting 220g BW",'GWP Baustoffe'!$F$32*0.22,Z73="Hori- Ne. 400g BW",'GWP Baustoffe'!$F$32*0.4,Z73="Mollton 300g BW",'GWP Baustoffe'!$F$32*0.3,Z73="Dekomoll. 165g BW",'GWP Baustoffe'!$F$32*0.165,Z73="Velour 350g BW",'GWP Baustoffe'!$F$32*0.35,Z73="Velour 450g BW",'GWP Baustoffe'!$F$32*0.45,Z73="Velour 600g BW",'GWP Baustoffe'!$F$32*0.6,Z73="Glasklarfolie 0,3mm",'GWP Baustoffe'!$F$70*0.15,Z73="Proj.Folie 0,35mm",'GWP Baustoffe'!$F$70*0.175,Z73="Tyvek 2506B",'GWP Baustoffe'!$F$67,Z73="Mollton 200g BW",'GWP Baustoffe'!$F98*0.2,Z73="Wooleserge 150 B1",'GWP Baustoffe'!$F$120*1,Z73="Forbo Eternal PVC",'GWP Baustoffe'!$F$73,Z73="Kunstrasen 2400g/m²",'GWP Baustoffe'!$F$81,Z73="Teppich 750g/m²",'GWP Baustoffe'!$F$71*0.53,Z73="Teppich 300g/m²",'GWP Baustoffe'!$F$71*0.214)</f>
        <v>0</v>
      </c>
      <c r="AD73" s="161">
        <f>_xlfn.IFS(Z73="-",0,Z73="Schaumstoff_5cm",'GWP Baustoffe'!$H$34*1.5,Z73="PE_Noppenfolie",'GWP Baustoffe'!$H$80,Z73="PE_Folie 100my",'GWP Baustoffe'!$H$78,Z73="PE_Folie 1mm",'GWP Baustoffe'!$H$79,Z73="Linoleum allg",'GWP Baustoffe'!$H$68,Z73="Linoleum Forbo",'GWP Baustoffe'!$H$69,Z73="PVC 2mm",'GWP Baustoffe'!$H$70,Z73="Teppich 1400g/m²",'GWP Baustoffe'!$H$71,Z73="Laminat",'GWP Baustoffe'!$H$72,Z73="Natursteinfliesen",'GWP Baustoffe'!$H$73,Z73="keramische Fliesen",'GWP Baustoffe'!$H$74,Z73="Filz 3mm (400g)",'GWP Baustoffe'!$H$75,Z73="Filz Fulda Rex 800g",'GWP Baustoffe'!$H$76,Z73="Jute",'GWP Baustoffe'!$H$81,Z73="Hanfvlies 3mm",'GWP Baustoffe'!$H$82,Z73="Texil Sonnenschutz",'GWP Baustoffe'!$H$77,Z73="Kraftpapier 120g",'GWP Baustoffe'!$H$110,Z73="Papiertapete bedr. ",'GWP Baustoffe'!$H$111,Z73="Glasvlies Tapete",'GWP Baustoffe'!$H$112,Z73="Glasvlies_bedr.",'GWP Baustoffe'!$H$113,Z73="Tanztepp. 2mm",'GWP Baustoffe'!$H$70,Z73="Tanztepp. 1,7mm",'GWP Baustoffe'!$H$70/2*1.7,Z73="Tanztepp. 1,2mm",'GWP Baustoffe'!$H$70/2*1.2,Z73="Malervlies",'GWP Baustoffe'!$H$75*0.6,Z73="Bodent. 450g BW",'GWP Baustoffe'!$G$32*0.45,Z73="Tüll 50g BW",'GWP Baustoffe'!$G$32*0.05,Z73="Tüll 50g KF",'GWP Baustoffe'!$G$33*0.05,Z73="Tüll 100g BW",'GWP Baustoffe'!$G$32*0.1,Z73="Tüll 100g KF",'GWP Baustoffe'!$G$33*0.1,Z73="Schl. Ne. 75g BW",'GWP Baustoffe'!$G$32*0.075,Z73="Schl. Ne. 75g KF",'GWP Baustoffe'!$G$33*0.075,Z73="Nessel 300g BW",'GWP Baustoffe'!$G$32*0.3,Z73="Nessel 300g KF",'GWP Baustoffe'!$G$33*0.3,Z73="Shirting 220g BW",'GWP Baustoffe'!$G$32*0.22,Z73="Hori- Ne. 400g BW",'GWP Baustoffe'!$G$32*0.4,Z73="Mollton 300g BW",'GWP Baustoffe'!$G$32*0.3,Z73="Dekomoll. 165g BW",'GWP Baustoffe'!$G$32*0.165,Z73="Velour 350g BW",'GWP Baustoffe'!$G$32*0.35,Z73="Velour 450g BW",'GWP Baustoffe'!$G$32*0.45,Z73="Velour 600g BW",'GWP Baustoffe'!$G$32*0.6,Z73="Glasklarfolie 0,3mm",'GWP Baustoffe'!$H$70*0.15,Z73="Proj.Folie 0,35mm",'GWP Baustoffe'!$H$70*0.175,Z73="Tyvek 2506B",'GWP Baustoffe'!$H$67,Z73="Mollton 200g BW",'GWP Baustoffe'!$G$32*0.2,Z73="Wooleserge 150 B1",'GWP Baustoffe'!$H$120*1,Z73="Forbo Eternal PVC",'GWP Baustoffe'!$H$73,Z73="Kunstrasen 2400g/m²",'GWP Baustoffe'!$H$81,Z73="Teppich 750g/m²",'GWP Baustoffe'!$H$71*0.53,Z73="Teppich 300g/m²",'GWP Baustoffe'!$H$71*0.214)</f>
        <v>0</v>
      </c>
      <c r="AE73" s="131">
        <f t="shared" si="10"/>
        <v>0</v>
      </c>
      <c r="AF73" s="112"/>
      <c r="AG73" s="106" t="s">
        <v>24</v>
      </c>
      <c r="AH73" s="106"/>
      <c r="AI73" s="132">
        <f>_xlfn.IFS(AG73="-",0,AG73="Fassadenfarbe [l]",'GWP Baustoffe'!$H$36,AG73="Disp. Innen [l]",'GWP Baustoffe'!$H$37,AG73="Lacke, H²O [l]",'GWP Baustoffe'!$H$41,AG73="Lacke, löse. [l]",'GWP Baustoffe'!$H$38,AG73="Metalllack, löse. [l]",'GWP Baustoffe'!$H$43,AG73="Parkettlack H²O [l]",'GWP Baustoffe'!$H$43,AG73="Henso Brands. [kg]",'GWP Baustoffe'!$H$39,AG73="Kleber [kg]",'GWP Baustoffe'!$H$40,AG73="PE Schaum [kg]",'GWP Baustoffe'!$G$54,AG73="Gewebefüller [kg]",'GWP Baustoffe'!$H$56,AG73="Silicon [kg]",'GWP Baustoffe'!$H$45,AG73="Kalkfarbe [kg]",'GWP Baustoffe'!$H$44,AG73="GFK",'GWP Baustoffe'!$H$55,AG73="Gipsputz [kg]",'GWP Baustoffe'!$H$57,AG73="Acylfarbe [l]",'GWP Baustoffe'!$H$58,AG73="GFK [kg]",'GWP Baustoffe'!$H$53)</f>
        <v>0</v>
      </c>
      <c r="AJ73" s="133">
        <f t="shared" si="7"/>
        <v>0</v>
      </c>
      <c r="AK73" s="139"/>
      <c r="AL73" s="137"/>
      <c r="AM73" s="137"/>
      <c r="AN73" s="410"/>
      <c r="AO73" s="410"/>
      <c r="AP73" s="411"/>
      <c r="AQ73" s="181">
        <f t="shared" si="8"/>
        <v>0</v>
      </c>
    </row>
    <row r="74" spans="1:49" s="49" customFormat="1" ht="40.049999999999997" customHeight="1" thickBot="1" x14ac:dyDescent="0.35">
      <c r="A74" s="144"/>
      <c r="B74" s="369" t="s">
        <v>52</v>
      </c>
      <c r="C74" s="367"/>
      <c r="D74" s="145" t="e">
        <f>G74/H77*100</f>
        <v>#DIV/0!</v>
      </c>
      <c r="E74" s="151"/>
      <c r="F74" s="145" t="e">
        <f>G74/H77*100</f>
        <v>#DIV/0!</v>
      </c>
      <c r="G74" s="146">
        <f>SUM(G7:G73)</f>
        <v>0</v>
      </c>
      <c r="H74" s="147"/>
      <c r="I74" s="405" t="s">
        <v>52</v>
      </c>
      <c r="J74" s="406"/>
      <c r="K74" s="145" t="e">
        <f>N74/H77*100</f>
        <v>#DIV/0!</v>
      </c>
      <c r="L74" s="151"/>
      <c r="M74" s="145" t="e">
        <f>N74/H77*100</f>
        <v>#DIV/0!</v>
      </c>
      <c r="N74" s="146">
        <f>SUM(N7:N73)</f>
        <v>0</v>
      </c>
      <c r="O74" s="147"/>
      <c r="P74" s="148"/>
      <c r="Q74" s="148"/>
      <c r="R74" s="148"/>
      <c r="S74" s="367" t="s">
        <v>52</v>
      </c>
      <c r="T74" s="368"/>
      <c r="U74" s="145" t="e">
        <f>X74/H77*100</f>
        <v>#DIV/0!</v>
      </c>
      <c r="V74" s="151"/>
      <c r="W74" s="149" t="e">
        <f>X74/H77*100</f>
        <v>#DIV/0!</v>
      </c>
      <c r="X74" s="146">
        <f>SUM(X62:X73)</f>
        <v>0</v>
      </c>
      <c r="Y74" s="147"/>
      <c r="Z74" s="367" t="s">
        <v>52</v>
      </c>
      <c r="AA74" s="368"/>
      <c r="AB74" s="145" t="e">
        <f>AE74/H77*100</f>
        <v>#DIV/0!</v>
      </c>
      <c r="AC74" s="182"/>
      <c r="AD74" s="145" t="e">
        <f>AE74/H77*100</f>
        <v>#DIV/0!</v>
      </c>
      <c r="AE74" s="146">
        <f>SUM(AE7:AE73)</f>
        <v>0</v>
      </c>
      <c r="AF74" s="150"/>
      <c r="AG74" s="367" t="s">
        <v>52</v>
      </c>
      <c r="AH74" s="368"/>
      <c r="AI74" s="145" t="e">
        <f>AJ74/H77*100</f>
        <v>#DIV/0!</v>
      </c>
      <c r="AJ74" s="147">
        <f>SUM(AJ7:AJ73)</f>
        <v>0</v>
      </c>
      <c r="AK74" s="147"/>
      <c r="AL74" s="367" t="s">
        <v>52</v>
      </c>
      <c r="AM74" s="368"/>
      <c r="AN74" s="145" t="e">
        <f>AQ74/H77*100</f>
        <v>#DIV/0!</v>
      </c>
      <c r="AO74" s="154"/>
      <c r="AP74" s="145" t="e">
        <f>AQ74/H77*100</f>
        <v>#DIV/0!</v>
      </c>
      <c r="AQ74" s="146">
        <f>SUM(AQ7:AQ73)</f>
        <v>0</v>
      </c>
    </row>
    <row r="75" spans="1:49" x14ac:dyDescent="0.25">
      <c r="B75" s="45"/>
      <c r="C75" s="45"/>
      <c r="F75" s="45"/>
      <c r="AJ75" s="50"/>
      <c r="AK75" s="50"/>
    </row>
    <row r="76" spans="1:49" ht="20.399999999999999" customHeight="1" thickBot="1" x14ac:dyDescent="0.3">
      <c r="G76" s="51"/>
      <c r="H76" s="51"/>
      <c r="I76" s="51"/>
      <c r="J76" s="51"/>
      <c r="K76" s="51"/>
      <c r="L76" s="51"/>
    </row>
    <row r="77" spans="1:49" ht="97.95" customHeight="1" thickBot="1" x14ac:dyDescent="0.3">
      <c r="A77" s="407" t="s">
        <v>477</v>
      </c>
      <c r="B77" s="408"/>
      <c r="C77" s="408"/>
      <c r="D77" s="408"/>
      <c r="E77" s="408"/>
      <c r="F77" s="408"/>
      <c r="G77" s="409"/>
      <c r="H77" s="362">
        <f>G74+N74+X58+X74+AE74+AJ74+AQ74</f>
        <v>0</v>
      </c>
      <c r="I77" s="363"/>
      <c r="J77" s="363"/>
      <c r="K77" s="364"/>
      <c r="L77" s="191"/>
      <c r="N77" s="370" t="s">
        <v>478</v>
      </c>
      <c r="O77" s="371"/>
      <c r="P77" s="371"/>
      <c r="Q77" s="372"/>
      <c r="R77" s="135">
        <f>H77/1534</f>
        <v>0</v>
      </c>
      <c r="S77" s="365" t="s">
        <v>31</v>
      </c>
      <c r="T77" s="365"/>
      <c r="U77" s="366"/>
      <c r="V77" s="192"/>
      <c r="W77" s="45"/>
    </row>
    <row r="78" spans="1:49" s="81" customFormat="1" ht="19.95" customHeight="1" x14ac:dyDescent="0.35">
      <c r="A78" s="401" t="s">
        <v>485</v>
      </c>
      <c r="B78" s="401"/>
      <c r="C78" s="401"/>
      <c r="D78" s="401"/>
      <c r="E78" s="401"/>
      <c r="F78" s="401"/>
      <c r="G78" s="401"/>
      <c r="H78" s="401"/>
      <c r="I78" s="401"/>
      <c r="J78" s="401"/>
      <c r="K78" s="401"/>
    </row>
    <row r="79" spans="1:49" s="81" customFormat="1" ht="19.95" customHeight="1" x14ac:dyDescent="0.35">
      <c r="A79" s="402" t="s">
        <v>486</v>
      </c>
      <c r="B79" s="402"/>
      <c r="C79" s="402"/>
      <c r="D79" s="402"/>
      <c r="E79" s="402"/>
      <c r="F79" s="402"/>
      <c r="G79" s="402"/>
      <c r="H79" s="402"/>
      <c r="I79" s="402"/>
      <c r="J79" s="402"/>
      <c r="K79" s="402"/>
    </row>
    <row r="80" spans="1:49" s="81" customFormat="1" x14ac:dyDescent="0.25"/>
    <row r="81" spans="1:5" s="81" customFormat="1" x14ac:dyDescent="0.25"/>
    <row r="82" spans="1:5" s="81" customFormat="1" x14ac:dyDescent="0.25"/>
    <row r="83" spans="1:5" s="81" customFormat="1" x14ac:dyDescent="0.25"/>
    <row r="84" spans="1:5" s="81" customFormat="1" x14ac:dyDescent="0.25"/>
    <row r="85" spans="1:5" s="81" customFormat="1" x14ac:dyDescent="0.25"/>
    <row r="86" spans="1:5" s="81" customFormat="1" x14ac:dyDescent="0.25"/>
    <row r="87" spans="1:5" s="81" customFormat="1" x14ac:dyDescent="0.25"/>
    <row r="88" spans="1:5" s="81" customFormat="1" x14ac:dyDescent="0.25"/>
    <row r="89" spans="1:5" s="81" customFormat="1" x14ac:dyDescent="0.25">
      <c r="A89" s="108" t="s">
        <v>27</v>
      </c>
      <c r="B89" s="82">
        <f>G74</f>
        <v>0</v>
      </c>
      <c r="C89" s="82"/>
      <c r="D89" s="82"/>
      <c r="E89" s="82"/>
    </row>
    <row r="90" spans="1:5" s="81" customFormat="1" x14ac:dyDescent="0.25">
      <c r="A90" s="108" t="s">
        <v>111</v>
      </c>
      <c r="B90" s="82">
        <f>N74</f>
        <v>0</v>
      </c>
      <c r="C90" s="82"/>
      <c r="D90" s="82"/>
      <c r="E90" s="82"/>
    </row>
    <row r="91" spans="1:5" s="81" customFormat="1" x14ac:dyDescent="0.25">
      <c r="A91" s="108" t="s">
        <v>40</v>
      </c>
      <c r="B91" s="82">
        <f>X58</f>
        <v>0</v>
      </c>
      <c r="C91" s="82"/>
      <c r="D91" s="82"/>
      <c r="E91" s="82"/>
    </row>
    <row r="92" spans="1:5" s="81" customFormat="1" x14ac:dyDescent="0.25">
      <c r="A92" s="108" t="s">
        <v>83</v>
      </c>
      <c r="B92" s="82">
        <f>AE74</f>
        <v>0</v>
      </c>
      <c r="C92" s="82"/>
      <c r="D92" s="82"/>
      <c r="E92" s="82"/>
    </row>
    <row r="93" spans="1:5" s="81" customFormat="1" x14ac:dyDescent="0.25">
      <c r="A93" s="108" t="s">
        <v>121</v>
      </c>
      <c r="B93" s="82">
        <f>AJ74</f>
        <v>0</v>
      </c>
      <c r="C93" s="82"/>
      <c r="D93" s="82"/>
      <c r="E93" s="82"/>
    </row>
    <row r="94" spans="1:5" s="81" customFormat="1" x14ac:dyDescent="0.25">
      <c r="A94" s="108" t="s">
        <v>195</v>
      </c>
      <c r="B94" s="82">
        <f>AQ74</f>
        <v>0</v>
      </c>
      <c r="C94" s="82"/>
      <c r="D94" s="82"/>
      <c r="E94" s="82"/>
    </row>
    <row r="95" spans="1:5" x14ac:dyDescent="0.25">
      <c r="A95" s="81" t="s">
        <v>194</v>
      </c>
      <c r="B95" s="118">
        <f>X74</f>
        <v>0</v>
      </c>
      <c r="C95" s="118"/>
    </row>
    <row r="108" spans="1:26" x14ac:dyDescent="0.25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</row>
    <row r="109" spans="1:26" x14ac:dyDescent="0.25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spans="1:26" x14ac:dyDescent="0.25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spans="1:26" x14ac:dyDescent="0.25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spans="1:26" x14ac:dyDescent="0.25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spans="1:26" x14ac:dyDescent="0.25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spans="1:26" x14ac:dyDescent="0.25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spans="1:26" x14ac:dyDescent="0.25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spans="1:26" x14ac:dyDescent="0.25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spans="1:26" x14ac:dyDescent="0.25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spans="1:26" x14ac:dyDescent="0.25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</row>
    <row r="119" spans="1:26" x14ac:dyDescent="0.25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</row>
    <row r="120" spans="1:26" x14ac:dyDescent="0.25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</row>
    <row r="121" spans="1:26" x14ac:dyDescent="0.25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</row>
    <row r="122" spans="1:26" x14ac:dyDescent="0.25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spans="1:26" x14ac:dyDescent="0.25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spans="1:26" x14ac:dyDescent="0.25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26" x14ac:dyDescent="0.25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spans="1:26" x14ac:dyDescent="0.25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spans="1:26" x14ac:dyDescent="0.25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spans="1:26" x14ac:dyDescent="0.25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spans="1:26" x14ac:dyDescent="0.25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spans="1:26" x14ac:dyDescent="0.25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 x14ac:dyDescent="0.25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 x14ac:dyDescent="0.25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 x14ac:dyDescent="0.25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 x14ac:dyDescent="0.25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 x14ac:dyDescent="0.25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 x14ac:dyDescent="0.25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 x14ac:dyDescent="0.25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</sheetData>
  <sheetProtection password="A659" sheet="1" objects="1" scenarios="1"/>
  <customSheetViews>
    <customSheetView guid="{FE067FC6-7EB3-406B-8435-C9ED547E8D12}" scale="125" topLeftCell="Y56">
      <selection activeCell="AD7" sqref="AD7"/>
    </customSheetView>
    <customSheetView guid="{3820E7AC-711A-43EC-A82C-460270C9764C}" scale="125" topLeftCell="Y3">
      <selection activeCell="I21" sqref="I21"/>
    </customSheetView>
    <customSheetView guid="{EBE20877-3D3B-4886-B090-A86E3F32FA67}" scale="125" topLeftCell="S3">
      <selection activeCell="I21" sqref="I21"/>
    </customSheetView>
    <customSheetView guid="{DC5C9D8D-1AFD-4AD0-B74A-3B58FC6FCACA}" scale="125" topLeftCell="P3">
      <selection activeCell="I21" sqref="I21"/>
    </customSheetView>
    <customSheetView guid="{6F693551-FE27-4343-8D79-C10B089EB874}" scale="125" topLeftCell="I2">
      <selection activeCell="I19" sqref="I19"/>
    </customSheetView>
    <customSheetView guid="{16AE7C5C-C26E-409B-ACF7-CB08BC6F6B20}" scale="125" topLeftCell="A4">
      <selection activeCell="I19" sqref="I19"/>
    </customSheetView>
    <customSheetView guid="{35EBBE57-0E4C-4A5F-9CFC-2B942A891F38}" scale="51">
      <selection activeCell="AK61" sqref="AK61"/>
    </customSheetView>
  </customSheetViews>
  <mergeCells count="57">
    <mergeCell ref="A78:K78"/>
    <mergeCell ref="A79:K79"/>
    <mergeCell ref="AN59:AP59"/>
    <mergeCell ref="AN60:AP60"/>
    <mergeCell ref="AN61:AP61"/>
    <mergeCell ref="AN62:AP62"/>
    <mergeCell ref="I74:J74"/>
    <mergeCell ref="S62:S63"/>
    <mergeCell ref="T62:T63"/>
    <mergeCell ref="A77:G77"/>
    <mergeCell ref="AN68:AP68"/>
    <mergeCell ref="AN69:AP69"/>
    <mergeCell ref="AN70:AP70"/>
    <mergeCell ref="AN71:AP71"/>
    <mergeCell ref="AN72:AP72"/>
    <mergeCell ref="AN73:AP73"/>
    <mergeCell ref="A5:G5"/>
    <mergeCell ref="H5:N5"/>
    <mergeCell ref="BG1:BH1"/>
    <mergeCell ref="AT3:BF3"/>
    <mergeCell ref="AK5:AQ5"/>
    <mergeCell ref="R3:X3"/>
    <mergeCell ref="Y3:AE3"/>
    <mergeCell ref="R1:T1"/>
    <mergeCell ref="O5:X5"/>
    <mergeCell ref="Z1:AA1"/>
    <mergeCell ref="Y5:AE5"/>
    <mergeCell ref="AF5:AI5"/>
    <mergeCell ref="A3:Q3"/>
    <mergeCell ref="A1:Q1"/>
    <mergeCell ref="AT1:BF1"/>
    <mergeCell ref="H77:K77"/>
    <mergeCell ref="S77:U77"/>
    <mergeCell ref="S74:T74"/>
    <mergeCell ref="AL74:AM74"/>
    <mergeCell ref="B74:C74"/>
    <mergeCell ref="N77:Q77"/>
    <mergeCell ref="Z74:AA74"/>
    <mergeCell ref="AG74:AH74"/>
    <mergeCell ref="AN64:AP64"/>
    <mergeCell ref="AN65:AP65"/>
    <mergeCell ref="AN66:AP66"/>
    <mergeCell ref="AN67:AP67"/>
    <mergeCell ref="AN63:AP63"/>
    <mergeCell ref="W58:W59"/>
    <mergeCell ref="X58:X59"/>
    <mergeCell ref="S58:T59"/>
    <mergeCell ref="O62:O63"/>
    <mergeCell ref="P62:P63"/>
    <mergeCell ref="Q62:Q63"/>
    <mergeCell ref="R62:R63"/>
    <mergeCell ref="U58:U59"/>
    <mergeCell ref="V62:V63"/>
    <mergeCell ref="W62:W63"/>
    <mergeCell ref="X62:X63"/>
    <mergeCell ref="U62:U63"/>
    <mergeCell ref="O60:X61"/>
  </mergeCells>
  <pageMargins left="0.59055118110236227" right="0.59055118110236227" top="0.59055118110236227" bottom="0.59055118110236227" header="0.31496062992125984" footer="0.31496062992125984"/>
  <pageSetup paperSize="9" scale="27" orientation="landscape" horizontalDpi="4294967293" r:id="rId1"/>
  <colBreaks count="1" manualBreakCount="1">
    <brk id="43" max="7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3CA43F3-9336-4C0D-9594-B94E7AF06249}">
          <x14:formula1>
            <xm:f>'Listn Dropdown'!$J$4:$J$7</xm:f>
          </x14:formula1>
          <xm:sqref>I7:I73</xm:sqref>
        </x14:dataValidation>
        <x14:dataValidation type="list" allowBlank="1" showInputMessage="1" showErrorMessage="1" xr:uid="{A9A10AF0-4270-4693-8775-7CCB5AA2D1A1}">
          <x14:formula1>
            <xm:f>'Listn Dropdown'!$I$4:$I$8</xm:f>
          </x14:formula1>
          <xm:sqref>B7:B73</xm:sqref>
        </x14:dataValidation>
        <x14:dataValidation type="list" allowBlank="1" showInputMessage="1" showErrorMessage="1" xr:uid="{C5017AEE-3A25-4ADC-BD53-3814ECCA00FC}">
          <x14:formula1>
            <xm:f>'Listn Dropdown'!$E$4:$E$19</xm:f>
          </x14:formula1>
          <xm:sqref>AG7:AG73</xm:sqref>
        </x14:dataValidation>
        <x14:dataValidation type="list" allowBlank="1" showInputMessage="1" showErrorMessage="1" xr:uid="{DB0577C6-2BCF-4385-A79E-4B1171F5B684}">
          <x14:formula1>
            <xm:f>'Listn Dropdown'!$G$4:$G$46</xm:f>
          </x14:formula1>
          <xm:sqref>AL7:AL58</xm:sqref>
        </x14:dataValidation>
        <x14:dataValidation type="list" allowBlank="1" showInputMessage="1" showErrorMessage="1" xr:uid="{D0E27637-A9F2-4BF9-9C17-C6834E37F4F2}">
          <x14:formula1>
            <xm:f>'Listn Dropdown'!$H$4:$H$9</xm:f>
          </x14:formula1>
          <xm:sqref>P64:P73</xm:sqref>
        </x14:dataValidation>
        <x14:dataValidation type="list" allowBlank="1" showInputMessage="1" showErrorMessage="1" xr:uid="{BF40C2CA-426B-42A4-A09A-9E49D12ECDEA}">
          <x14:formula1>
            <xm:f>'Listn Dropdown'!$D$4:$D$51</xm:f>
          </x14:formula1>
          <xm:sqref>Z7:Z73</xm:sqref>
        </x14:dataValidation>
        <x14:dataValidation type="list" allowBlank="1" showInputMessage="1" showErrorMessage="1" xr:uid="{F62DF49A-BE8E-453D-8BCA-B314C4626EDC}">
          <x14:formula1>
            <xm:f>'Listn Dropdown'!$A$4:$A$27</xm:f>
          </x14:formula1>
          <xm:sqref>P7:P57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C80D3-7B17-438D-9FDF-688DB86B970F}">
  <sheetPr codeName="Tabelle5">
    <pageSetUpPr fitToPage="1"/>
  </sheetPr>
  <dimension ref="A1:J196"/>
  <sheetViews>
    <sheetView zoomScale="70" zoomScaleNormal="115" workbookViewId="0">
      <selection activeCell="F160" sqref="F160:J160"/>
    </sheetView>
  </sheetViews>
  <sheetFormatPr baseColWidth="10" defaultRowHeight="14.4" x14ac:dyDescent="0.3"/>
  <cols>
    <col min="1" max="1" width="43.109375" customWidth="1"/>
    <col min="2" max="2" width="20.44140625" customWidth="1"/>
    <col min="3" max="7" width="15.77734375" customWidth="1"/>
    <col min="8" max="8" width="18.109375" customWidth="1"/>
    <col min="9" max="10" width="20.109375" customWidth="1"/>
  </cols>
  <sheetData>
    <row r="1" spans="1:10" ht="30" customHeight="1" x14ac:dyDescent="0.3">
      <c r="A1" s="412" t="s">
        <v>0</v>
      </c>
      <c r="B1" s="412"/>
      <c r="C1" s="412"/>
      <c r="D1" s="412"/>
      <c r="E1" s="23" t="s">
        <v>488</v>
      </c>
    </row>
    <row r="2" spans="1:10" x14ac:dyDescent="0.3">
      <c r="A2" s="30"/>
      <c r="B2" s="30"/>
      <c r="C2" s="30"/>
      <c r="D2" s="30"/>
    </row>
    <row r="3" spans="1:10" ht="30" customHeight="1" x14ac:dyDescent="0.3">
      <c r="A3" s="413"/>
      <c r="B3" s="413"/>
      <c r="C3" s="413"/>
      <c r="D3" s="413"/>
    </row>
    <row r="4" spans="1:10" x14ac:dyDescent="0.3">
      <c r="A4" s="4"/>
      <c r="B4" s="5"/>
      <c r="C4" s="6"/>
      <c r="D4" s="93"/>
      <c r="E4" s="6"/>
      <c r="F4" s="6"/>
      <c r="G4" s="6"/>
      <c r="H4" s="27"/>
      <c r="I4" s="41"/>
      <c r="J4" s="32"/>
    </row>
    <row r="5" spans="1:10" x14ac:dyDescent="0.3">
      <c r="A5" s="12"/>
      <c r="B5" s="12"/>
      <c r="C5" s="7"/>
      <c r="D5" s="9"/>
      <c r="E5" s="9"/>
      <c r="F5" s="7"/>
      <c r="G5" s="18"/>
      <c r="H5" s="24"/>
      <c r="I5" s="41"/>
      <c r="J5" s="32"/>
    </row>
    <row r="6" spans="1:10" x14ac:dyDescent="0.3">
      <c r="A6" s="19"/>
      <c r="B6" s="19"/>
      <c r="C6" s="20"/>
      <c r="D6" s="21"/>
      <c r="E6" s="21"/>
      <c r="F6" s="20"/>
      <c r="G6" s="19"/>
      <c r="H6" s="28"/>
      <c r="I6" s="28"/>
      <c r="J6" s="28"/>
    </row>
    <row r="7" spans="1:10" x14ac:dyDescent="0.3">
      <c r="A7" s="200"/>
      <c r="B7" s="10"/>
      <c r="C7" s="8"/>
      <c r="D7" s="10"/>
      <c r="E7" s="10"/>
      <c r="F7" s="8">
        <v>-0.223</v>
      </c>
      <c r="G7" s="37">
        <v>0.77461199999999997</v>
      </c>
      <c r="H7" s="13">
        <v>0.99761199999999994</v>
      </c>
      <c r="I7" s="13"/>
      <c r="J7" s="13"/>
    </row>
    <row r="8" spans="1:10" x14ac:dyDescent="0.3">
      <c r="A8" s="200"/>
      <c r="B8" s="10"/>
      <c r="C8" s="8"/>
      <c r="D8" s="10"/>
      <c r="E8" s="204"/>
      <c r="F8" s="8">
        <v>-1.4910000000000001</v>
      </c>
      <c r="G8" s="37">
        <v>0.96554719999999961</v>
      </c>
      <c r="H8" s="13">
        <v>2.4565471999999997</v>
      </c>
      <c r="I8" s="13"/>
      <c r="J8" s="13"/>
    </row>
    <row r="9" spans="1:10" x14ac:dyDescent="0.3">
      <c r="A9" s="200"/>
      <c r="B9" s="10"/>
      <c r="C9" s="8"/>
      <c r="D9" s="206"/>
      <c r="E9" s="206"/>
      <c r="F9" s="8">
        <v>-7.2770000000000001</v>
      </c>
      <c r="G9" s="37">
        <v>3.4262539999999992</v>
      </c>
      <c r="H9" s="13">
        <v>10.703253999999999</v>
      </c>
      <c r="I9" s="13"/>
      <c r="J9" s="13"/>
    </row>
    <row r="10" spans="1:10" x14ac:dyDescent="0.3">
      <c r="A10" s="200"/>
      <c r="B10" s="10"/>
      <c r="C10" s="8"/>
      <c r="D10" s="206"/>
      <c r="E10" s="206"/>
      <c r="F10" s="8">
        <v>-7.26</v>
      </c>
      <c r="G10" s="37">
        <v>3.2732460000000003</v>
      </c>
      <c r="H10" s="13">
        <v>10.533246</v>
      </c>
      <c r="I10" s="13"/>
      <c r="J10" s="13"/>
    </row>
    <row r="11" spans="1:10" x14ac:dyDescent="0.3">
      <c r="A11" s="72"/>
      <c r="B11" s="10"/>
      <c r="C11" s="8"/>
      <c r="D11" s="10"/>
      <c r="F11" s="11"/>
      <c r="G11" s="37"/>
      <c r="H11" s="13"/>
      <c r="I11" s="41"/>
      <c r="J11" s="41"/>
    </row>
    <row r="12" spans="1:10" x14ac:dyDescent="0.3">
      <c r="A12" s="19"/>
      <c r="B12" s="19"/>
      <c r="C12" s="20"/>
      <c r="D12" s="21"/>
      <c r="E12" s="21"/>
      <c r="F12" s="20"/>
      <c r="G12" s="38"/>
      <c r="H12" s="28"/>
      <c r="I12" s="160"/>
      <c r="J12" s="160"/>
    </row>
    <row r="13" spans="1:10" x14ac:dyDescent="0.3">
      <c r="A13" s="200"/>
      <c r="B13" s="10"/>
      <c r="C13" s="8"/>
      <c r="D13" s="10"/>
      <c r="E13" s="10"/>
      <c r="F13" s="8">
        <v>-394.7</v>
      </c>
      <c r="G13" s="37">
        <v>-304.9634999999999</v>
      </c>
      <c r="H13" s="13">
        <v>750.03650000000005</v>
      </c>
      <c r="I13" s="13">
        <v>89.736500000000092</v>
      </c>
      <c r="J13" s="13"/>
    </row>
    <row r="14" spans="1:10" x14ac:dyDescent="0.3">
      <c r="A14" s="200"/>
      <c r="B14" s="10"/>
      <c r="C14" s="8"/>
      <c r="D14" s="10"/>
      <c r="E14" s="10"/>
      <c r="F14" s="8">
        <v>-351.4</v>
      </c>
      <c r="G14" s="37">
        <v>-256.45860000000005</v>
      </c>
      <c r="H14" s="13">
        <v>816.64139999999998</v>
      </c>
      <c r="I14" s="13">
        <v>94.941399999999931</v>
      </c>
      <c r="J14" s="13"/>
    </row>
    <row r="15" spans="1:10" x14ac:dyDescent="0.3">
      <c r="A15" s="200"/>
      <c r="B15" s="10"/>
      <c r="C15" s="8"/>
      <c r="D15" s="10"/>
      <c r="E15" s="10"/>
      <c r="F15" s="8">
        <v>-355.5</v>
      </c>
      <c r="G15" s="37">
        <v>-284.7971</v>
      </c>
      <c r="H15" s="13">
        <v>798.60289999999998</v>
      </c>
      <c r="I15" s="13">
        <v>70.7029</v>
      </c>
      <c r="J15" s="13"/>
    </row>
    <row r="16" spans="1:10" x14ac:dyDescent="0.3">
      <c r="A16" s="200"/>
      <c r="B16" s="10"/>
      <c r="C16" s="8"/>
      <c r="D16" s="10"/>
      <c r="E16" s="10"/>
      <c r="F16" s="8">
        <v>-249.9</v>
      </c>
      <c r="G16" s="37">
        <v>119.33249999999995</v>
      </c>
      <c r="H16" s="13">
        <v>1250.8325</v>
      </c>
      <c r="I16" s="13">
        <v>369.23249999999996</v>
      </c>
      <c r="J16" s="13"/>
    </row>
    <row r="17" spans="1:10" x14ac:dyDescent="0.3">
      <c r="A17" s="200"/>
      <c r="B17" s="10"/>
      <c r="C17" s="8"/>
      <c r="D17" s="10"/>
      <c r="E17" s="10"/>
      <c r="F17" s="8">
        <v>-261.10000000000002</v>
      </c>
      <c r="G17" s="37">
        <v>-98.064200000000028</v>
      </c>
      <c r="H17" s="13">
        <v>810.63580000000002</v>
      </c>
      <c r="I17" s="13">
        <v>163.03579999999999</v>
      </c>
      <c r="J17" s="13"/>
    </row>
    <row r="18" spans="1:10" x14ac:dyDescent="0.3">
      <c r="A18" s="200"/>
      <c r="B18" s="10"/>
      <c r="C18" s="8"/>
      <c r="D18" s="10"/>
      <c r="F18" s="10">
        <v>0</v>
      </c>
      <c r="G18" s="37">
        <v>1149.8558</v>
      </c>
      <c r="H18" s="13">
        <v>1149.8558</v>
      </c>
      <c r="I18" s="13">
        <v>1149.8558</v>
      </c>
      <c r="J18" s="13"/>
    </row>
    <row r="19" spans="1:10" x14ac:dyDescent="0.3">
      <c r="A19" s="213"/>
      <c r="B19" s="10"/>
      <c r="C19" s="8"/>
      <c r="D19" s="8"/>
      <c r="E19" s="8"/>
      <c r="F19" s="8">
        <v>-287.89999999999998</v>
      </c>
      <c r="G19" s="37">
        <v>-18.934399999999982</v>
      </c>
      <c r="H19" s="13">
        <v>1033.8055999999999</v>
      </c>
      <c r="I19" s="13">
        <v>268.96559999999999</v>
      </c>
      <c r="J19" s="13"/>
    </row>
    <row r="20" spans="1:10" x14ac:dyDescent="0.3">
      <c r="A20" s="213"/>
      <c r="B20" s="10"/>
      <c r="C20" s="8"/>
      <c r="D20" s="8"/>
      <c r="E20" s="8"/>
      <c r="F20" s="8">
        <v>-740</v>
      </c>
      <c r="G20" s="37">
        <v>-110</v>
      </c>
      <c r="H20" s="13">
        <v>1340</v>
      </c>
      <c r="I20" s="13">
        <v>630</v>
      </c>
      <c r="J20" s="13"/>
    </row>
    <row r="21" spans="1:10" x14ac:dyDescent="0.3">
      <c r="A21" s="203"/>
      <c r="B21" s="10"/>
      <c r="C21" s="8"/>
      <c r="D21" s="10"/>
      <c r="E21" s="10"/>
      <c r="F21" s="8">
        <v>-387.6</v>
      </c>
      <c r="G21" s="37">
        <v>-4.5089999999999009</v>
      </c>
      <c r="H21" s="13">
        <v>1282.001</v>
      </c>
      <c r="I21" s="13">
        <v>383.09100000000012</v>
      </c>
      <c r="J21" s="13"/>
    </row>
    <row r="22" spans="1:10" x14ac:dyDescent="0.3">
      <c r="A22" s="213"/>
      <c r="B22" s="10"/>
      <c r="C22" s="8"/>
      <c r="D22" s="10"/>
      <c r="E22" s="8"/>
      <c r="F22" s="31">
        <v>-173.4</v>
      </c>
      <c r="G22" s="37">
        <v>6.6762999999999408</v>
      </c>
      <c r="H22" s="13">
        <v>989.97629999999992</v>
      </c>
      <c r="I22" s="13">
        <v>180.07629999999995</v>
      </c>
      <c r="J22" s="13"/>
    </row>
    <row r="23" spans="1:10" x14ac:dyDescent="0.3">
      <c r="A23" s="213"/>
      <c r="B23" s="10"/>
      <c r="C23" s="10"/>
      <c r="D23" s="10"/>
      <c r="E23" s="10"/>
      <c r="F23" s="10">
        <v>-372.9</v>
      </c>
      <c r="G23" s="37">
        <v>-153.69350000000009</v>
      </c>
      <c r="H23" s="13">
        <v>976.14649999999995</v>
      </c>
      <c r="I23" s="13">
        <v>219.20649999999989</v>
      </c>
      <c r="J23" s="13"/>
    </row>
    <row r="24" spans="1:10" x14ac:dyDescent="0.3">
      <c r="A24" s="200"/>
      <c r="B24" s="10"/>
      <c r="C24" s="10"/>
      <c r="D24" s="10"/>
      <c r="E24" s="10"/>
      <c r="F24" s="10">
        <v>-559.6</v>
      </c>
      <c r="G24" s="37">
        <v>-436.81070000000011</v>
      </c>
      <c r="H24" s="13">
        <v>1250.7892999999999</v>
      </c>
      <c r="I24" s="13">
        <v>122.78929999999991</v>
      </c>
      <c r="J24" s="13"/>
    </row>
    <row r="25" spans="1:10" x14ac:dyDescent="0.3">
      <c r="A25" s="200"/>
      <c r="B25" s="10"/>
      <c r="C25" s="10"/>
      <c r="D25" s="10"/>
      <c r="E25" s="10"/>
      <c r="F25" s="10">
        <v>-165.5</v>
      </c>
      <c r="G25" s="37">
        <v>179.22360000000015</v>
      </c>
      <c r="H25" s="13">
        <v>984.0236000000001</v>
      </c>
      <c r="I25" s="13">
        <v>344.72360000000015</v>
      </c>
      <c r="J25" s="13"/>
    </row>
    <row r="26" spans="1:10" x14ac:dyDescent="0.3">
      <c r="A26" s="200"/>
      <c r="B26" s="10"/>
      <c r="C26" s="10"/>
      <c r="D26" s="10"/>
      <c r="E26" s="10"/>
      <c r="F26" s="10">
        <v>-443.2</v>
      </c>
      <c r="G26" s="37">
        <v>-88.700099999999964</v>
      </c>
      <c r="H26" s="13">
        <v>886.13990000000001</v>
      </c>
      <c r="I26" s="13">
        <v>354.49990000000003</v>
      </c>
      <c r="J26" s="13"/>
    </row>
    <row r="27" spans="1:10" x14ac:dyDescent="0.3">
      <c r="A27" s="200"/>
      <c r="B27" s="10"/>
      <c r="C27" s="8"/>
      <c r="D27" s="10"/>
      <c r="E27" s="10"/>
      <c r="F27" s="8">
        <v>0</v>
      </c>
      <c r="G27" s="37">
        <v>1251.5</v>
      </c>
      <c r="H27" s="13">
        <v>1251.5</v>
      </c>
      <c r="I27" s="13">
        <v>1251.5</v>
      </c>
      <c r="J27" s="13"/>
    </row>
    <row r="28" spans="1:10" x14ac:dyDescent="0.3">
      <c r="A28" s="200"/>
      <c r="B28" s="10"/>
      <c r="C28" s="8"/>
      <c r="D28" s="10"/>
      <c r="E28" s="10"/>
      <c r="F28" s="8">
        <v>-32.450000000000003</v>
      </c>
      <c r="G28" s="37">
        <v>263.75000000000006</v>
      </c>
      <c r="H28" s="13">
        <v>1030</v>
      </c>
      <c r="I28" s="13">
        <v>296.20000000000005</v>
      </c>
      <c r="J28" s="334"/>
    </row>
    <row r="29" spans="1:10" x14ac:dyDescent="0.3">
      <c r="A29" s="203"/>
      <c r="B29" s="10"/>
      <c r="C29" s="8"/>
      <c r="D29" s="10"/>
      <c r="E29" s="10"/>
      <c r="F29">
        <v>-0.52900000000000003</v>
      </c>
      <c r="G29" s="37"/>
      <c r="H29" s="13">
        <v>2.3662100000000001</v>
      </c>
      <c r="I29" s="13"/>
      <c r="J29" s="13"/>
    </row>
    <row r="30" spans="1:10" x14ac:dyDescent="0.3">
      <c r="A30" s="14"/>
      <c r="B30" s="10"/>
      <c r="C30" s="10"/>
      <c r="D30" s="10"/>
      <c r="E30" s="10"/>
      <c r="F30" s="10"/>
      <c r="G30" s="37"/>
      <c r="H30" s="13"/>
      <c r="I30" s="13"/>
      <c r="J30" s="13"/>
    </row>
    <row r="31" spans="1:10" x14ac:dyDescent="0.3">
      <c r="A31" s="19"/>
      <c r="B31" s="19"/>
      <c r="C31" s="6"/>
      <c r="D31" s="93"/>
      <c r="E31" s="6"/>
      <c r="F31" s="6"/>
      <c r="G31" s="6"/>
      <c r="H31" s="21"/>
      <c r="I31" s="13"/>
      <c r="J31" s="13"/>
    </row>
    <row r="32" spans="1:10" x14ac:dyDescent="0.3">
      <c r="A32" s="85"/>
      <c r="B32" s="13"/>
      <c r="C32" s="10"/>
      <c r="D32" s="10"/>
      <c r="E32" s="10"/>
      <c r="F32" s="58">
        <v>0</v>
      </c>
      <c r="G32" s="29">
        <v>19</v>
      </c>
      <c r="H32" s="10"/>
    </row>
    <row r="33" spans="1:10" x14ac:dyDescent="0.3">
      <c r="A33" s="86"/>
      <c r="B33" s="14"/>
      <c r="C33" s="10"/>
      <c r="D33" s="10"/>
      <c r="E33" s="10"/>
      <c r="F33" s="10">
        <v>0</v>
      </c>
      <c r="G33" s="25">
        <v>25</v>
      </c>
      <c r="H33" s="10"/>
    </row>
    <row r="34" spans="1:10" x14ac:dyDescent="0.3">
      <c r="A34" s="242"/>
      <c r="B34" s="10"/>
      <c r="C34" s="8"/>
      <c r="D34" s="10"/>
      <c r="E34" s="10"/>
      <c r="F34" s="10"/>
      <c r="G34" s="25"/>
      <c r="H34" s="13">
        <v>9.625</v>
      </c>
    </row>
    <row r="35" spans="1:10" ht="14.55" customHeight="1" x14ac:dyDescent="0.3">
      <c r="A35" s="19"/>
      <c r="B35" s="19"/>
      <c r="C35" s="6"/>
      <c r="D35" s="93"/>
      <c r="E35" s="6"/>
      <c r="F35" s="6"/>
      <c r="G35" s="6"/>
      <c r="H35" s="21"/>
    </row>
    <row r="36" spans="1:10" x14ac:dyDescent="0.3">
      <c r="A36" s="200"/>
      <c r="B36" s="10"/>
      <c r="C36" s="8"/>
      <c r="D36" s="8"/>
      <c r="E36" s="8"/>
      <c r="F36">
        <v>-3.5000000000000001E-3</v>
      </c>
      <c r="G36" s="25"/>
      <c r="H36" s="13">
        <v>3.3617904000000003</v>
      </c>
      <c r="I36" s="41"/>
      <c r="J36" s="41"/>
    </row>
    <row r="37" spans="1:10" ht="14.7" customHeight="1" x14ac:dyDescent="0.3">
      <c r="A37" s="200"/>
      <c r="B37" s="10"/>
      <c r="C37" s="8"/>
      <c r="D37" s="8"/>
      <c r="E37" s="8"/>
      <c r="F37">
        <v>-4.6670000000000001E-3</v>
      </c>
      <c r="G37" s="25"/>
      <c r="H37" s="13">
        <v>4.0801904000000002</v>
      </c>
      <c r="I37" s="41"/>
      <c r="J37" s="41"/>
    </row>
    <row r="38" spans="1:10" x14ac:dyDescent="0.3">
      <c r="A38" s="200"/>
      <c r="B38" s="10"/>
      <c r="C38" s="8"/>
      <c r="D38" s="10"/>
      <c r="E38" s="17"/>
      <c r="F38" s="10">
        <v>-0.1487</v>
      </c>
      <c r="G38" s="25"/>
      <c r="H38" s="13">
        <v>4.1484861000000004</v>
      </c>
      <c r="I38" s="41"/>
      <c r="J38" s="41"/>
    </row>
    <row r="39" spans="1:10" x14ac:dyDescent="0.3">
      <c r="A39" s="200"/>
      <c r="B39" s="10"/>
      <c r="C39" s="8"/>
      <c r="D39" s="10"/>
      <c r="E39" s="94"/>
      <c r="F39" s="17"/>
      <c r="G39" s="25"/>
      <c r="H39" s="13">
        <v>1.8129999999999999</v>
      </c>
      <c r="I39" s="41"/>
      <c r="J39" s="41"/>
    </row>
    <row r="40" spans="1:10" x14ac:dyDescent="0.3">
      <c r="A40" s="203"/>
      <c r="B40" s="8"/>
      <c r="C40" s="8"/>
      <c r="D40" s="10"/>
      <c r="E40" s="10"/>
      <c r="F40" s="10"/>
      <c r="G40" s="91"/>
      <c r="H40" s="74">
        <v>5.59</v>
      </c>
      <c r="I40" s="41"/>
      <c r="J40" s="41"/>
    </row>
    <row r="41" spans="1:10" ht="14.7" customHeight="1" x14ac:dyDescent="0.3">
      <c r="A41" s="203"/>
      <c r="B41" s="10"/>
      <c r="C41" s="8"/>
      <c r="D41" s="10"/>
      <c r="E41" s="10"/>
      <c r="F41" s="10">
        <v>-0.18590000000000001</v>
      </c>
      <c r="G41" s="91"/>
      <c r="H41" s="13">
        <v>3.0452960999999998</v>
      </c>
    </row>
    <row r="42" spans="1:10" ht="14.7" customHeight="1" x14ac:dyDescent="0.3">
      <c r="A42" s="203"/>
      <c r="B42" s="10"/>
      <c r="C42" s="8"/>
      <c r="D42" s="10"/>
      <c r="E42" s="10"/>
      <c r="F42" s="10">
        <v>-0.1983</v>
      </c>
      <c r="G42" s="91"/>
      <c r="H42" s="13">
        <v>3.1147061000000003</v>
      </c>
    </row>
    <row r="43" spans="1:10" ht="14.7" customHeight="1" x14ac:dyDescent="0.3">
      <c r="A43" s="203"/>
      <c r="B43" s="8"/>
      <c r="C43" s="8"/>
      <c r="D43" s="10"/>
      <c r="E43" s="10"/>
      <c r="F43" s="10">
        <v>-7.4952000000000005E-2</v>
      </c>
      <c r="G43" s="91"/>
      <c r="H43" s="13">
        <v>6.8191076159999993</v>
      </c>
      <c r="I43" s="40"/>
      <c r="J43" s="40"/>
    </row>
    <row r="44" spans="1:10" ht="14.7" customHeight="1" x14ac:dyDescent="0.3">
      <c r="A44" s="203"/>
      <c r="B44" s="8"/>
      <c r="C44" s="8"/>
      <c r="D44" s="10"/>
      <c r="E44" s="10"/>
      <c r="G44" s="91"/>
      <c r="H44" s="13">
        <v>0.95229699999999995</v>
      </c>
      <c r="I44" s="41"/>
      <c r="J44" s="32"/>
    </row>
    <row r="45" spans="1:10" ht="14.7" customHeight="1" x14ac:dyDescent="0.3">
      <c r="A45" s="209"/>
      <c r="B45" s="8"/>
      <c r="C45" s="8"/>
      <c r="D45" s="10"/>
      <c r="E45" s="10"/>
      <c r="F45" s="10">
        <v>-0.44409999999999999</v>
      </c>
      <c r="G45" s="91"/>
      <c r="H45" s="13">
        <v>10.274550999999999</v>
      </c>
    </row>
    <row r="46" spans="1:10" x14ac:dyDescent="0.3">
      <c r="A46" s="28"/>
      <c r="B46" s="19"/>
      <c r="C46" s="92"/>
      <c r="D46" s="93"/>
      <c r="E46" s="92"/>
      <c r="F46" s="93"/>
      <c r="G46" s="6"/>
      <c r="H46" s="28"/>
    </row>
    <row r="47" spans="1:10" x14ac:dyDescent="0.3">
      <c r="A47" s="201"/>
      <c r="B47" s="8"/>
      <c r="C47" s="8"/>
      <c r="E47" s="10"/>
      <c r="F47">
        <v>-0.7046</v>
      </c>
      <c r="G47" s="25">
        <v>2.9216540000000002</v>
      </c>
      <c r="H47" s="13">
        <v>3.6262540000000003</v>
      </c>
      <c r="I47" s="2"/>
      <c r="J47" s="2"/>
    </row>
    <row r="48" spans="1:10" x14ac:dyDescent="0.3">
      <c r="A48" s="205"/>
      <c r="B48" s="62"/>
      <c r="C48" s="8"/>
      <c r="D48" s="8"/>
      <c r="E48" s="10"/>
      <c r="F48" s="10"/>
      <c r="G48" s="25"/>
      <c r="H48" s="13">
        <v>6.66</v>
      </c>
      <c r="I48" s="28"/>
      <c r="J48" s="335"/>
    </row>
    <row r="49" spans="1:10" x14ac:dyDescent="0.3">
      <c r="A49" s="203"/>
      <c r="B49" s="8"/>
      <c r="C49" s="8"/>
      <c r="D49" s="202"/>
      <c r="E49" s="10"/>
      <c r="F49" s="202">
        <v>-7.9020000000000001</v>
      </c>
      <c r="G49" s="25">
        <v>8.8900739999999985</v>
      </c>
      <c r="H49" s="13">
        <v>16.77</v>
      </c>
      <c r="I49">
        <v>9.658199999999999</v>
      </c>
    </row>
    <row r="50" spans="1:10" x14ac:dyDescent="0.3">
      <c r="A50" s="8"/>
      <c r="B50" s="8"/>
      <c r="C50" s="8"/>
      <c r="D50" s="8"/>
      <c r="E50" s="10"/>
      <c r="F50" s="10"/>
      <c r="G50" s="25"/>
      <c r="H50" s="13"/>
    </row>
    <row r="51" spans="1:10" x14ac:dyDescent="0.3">
      <c r="A51" s="205"/>
      <c r="B51" s="8"/>
      <c r="C51" s="62"/>
      <c r="D51" s="8"/>
      <c r="E51" s="64"/>
      <c r="F51" s="10">
        <v>0</v>
      </c>
      <c r="G51" s="25"/>
      <c r="H51" s="13">
        <v>1.38</v>
      </c>
      <c r="I51" s="3"/>
      <c r="J51" s="3"/>
    </row>
    <row r="52" spans="1:10" x14ac:dyDescent="0.3">
      <c r="A52" s="99"/>
      <c r="B52" s="8"/>
      <c r="C52" s="62"/>
      <c r="D52" s="8"/>
      <c r="E52" s="64"/>
      <c r="F52" s="10"/>
      <c r="G52" s="25"/>
      <c r="H52" s="13"/>
      <c r="I52" s="3"/>
      <c r="J52" s="3"/>
    </row>
    <row r="53" spans="1:10" x14ac:dyDescent="0.3">
      <c r="A53" s="205"/>
      <c r="B53" s="10"/>
      <c r="C53" s="10"/>
      <c r="D53" s="10"/>
      <c r="E53" s="10"/>
      <c r="F53" s="10">
        <v>-0.46629999999999999</v>
      </c>
      <c r="G53" s="25"/>
      <c r="H53" s="13">
        <v>4.9214859999999998</v>
      </c>
    </row>
    <row r="54" spans="1:10" x14ac:dyDescent="0.3">
      <c r="A54" s="208"/>
      <c r="B54" s="8"/>
      <c r="C54" s="10"/>
      <c r="D54" s="10"/>
      <c r="E54" s="8"/>
      <c r="F54" s="10">
        <v>-1.3839999999999999</v>
      </c>
      <c r="G54" s="25">
        <v>0.27617754999999999</v>
      </c>
      <c r="H54" s="13">
        <v>0.34537754999999998</v>
      </c>
    </row>
    <row r="55" spans="1:10" x14ac:dyDescent="0.3">
      <c r="A55" s="207"/>
      <c r="B55" s="10"/>
      <c r="C55" s="10"/>
      <c r="D55" s="10"/>
      <c r="E55" s="10"/>
      <c r="F55" s="10"/>
      <c r="G55" s="25"/>
      <c r="H55" s="13"/>
      <c r="I55" s="3"/>
      <c r="J55" s="3"/>
    </row>
    <row r="56" spans="1:10" x14ac:dyDescent="0.3">
      <c r="A56" s="201"/>
      <c r="B56" s="10"/>
      <c r="C56" s="10"/>
      <c r="D56" s="10"/>
      <c r="E56" s="10"/>
      <c r="F56" s="10">
        <v>-0.88819999999999999</v>
      </c>
      <c r="G56" s="25"/>
      <c r="H56" s="13">
        <v>6.6895509999999998</v>
      </c>
      <c r="I56" s="3"/>
      <c r="J56" s="3"/>
    </row>
    <row r="57" spans="1:10" x14ac:dyDescent="0.3">
      <c r="A57" s="208"/>
      <c r="B57" s="10"/>
      <c r="C57" s="10"/>
      <c r="D57" s="10"/>
      <c r="E57" s="10"/>
      <c r="F57" s="10"/>
      <c r="G57" s="25"/>
      <c r="H57" s="13">
        <v>0.13209599999999999</v>
      </c>
      <c r="I57" s="3"/>
      <c r="J57" s="3"/>
    </row>
    <row r="58" spans="1:10" x14ac:dyDescent="0.3">
      <c r="A58" s="208"/>
      <c r="B58" s="10"/>
      <c r="C58" s="10"/>
      <c r="D58" s="10"/>
      <c r="E58" s="10"/>
      <c r="F58" s="10"/>
      <c r="G58" s="25"/>
      <c r="H58" s="13">
        <v>3.5701665999999999</v>
      </c>
      <c r="I58" s="3"/>
      <c r="J58" s="3"/>
    </row>
    <row r="59" spans="1:10" x14ac:dyDescent="0.3">
      <c r="A59" s="99"/>
      <c r="B59" s="10"/>
      <c r="C59" s="10"/>
      <c r="D59" s="10"/>
      <c r="E59" s="10"/>
      <c r="F59" s="10"/>
      <c r="G59" s="25"/>
      <c r="H59" s="13"/>
      <c r="I59" s="3"/>
      <c r="J59" s="3"/>
    </row>
    <row r="60" spans="1:10" x14ac:dyDescent="0.3">
      <c r="A60" s="205"/>
      <c r="B60" s="8"/>
      <c r="C60" s="62"/>
      <c r="D60" s="8"/>
      <c r="E60" s="64"/>
      <c r="F60" s="8"/>
      <c r="G60" s="25"/>
      <c r="H60" s="78">
        <v>9.0200000000000002E-2</v>
      </c>
      <c r="I60" s="3"/>
      <c r="J60" s="3"/>
    </row>
    <row r="61" spans="1:10" x14ac:dyDescent="0.3">
      <c r="A61" s="62"/>
      <c r="B61" s="8"/>
      <c r="C61" s="62"/>
      <c r="D61" s="8"/>
      <c r="E61" s="64"/>
      <c r="F61" s="10"/>
      <c r="G61" s="25"/>
      <c r="H61" s="13"/>
      <c r="I61" s="3"/>
      <c r="J61" s="3"/>
    </row>
    <row r="62" spans="1:10" x14ac:dyDescent="0.3">
      <c r="A62" s="62"/>
      <c r="B62" s="8"/>
      <c r="C62" s="62"/>
      <c r="D62" s="8"/>
      <c r="E62" s="64"/>
      <c r="F62" s="10"/>
      <c r="G62" s="25"/>
      <c r="H62" s="13"/>
      <c r="I62" s="3"/>
      <c r="J62" s="3"/>
    </row>
    <row r="63" spans="1:10" x14ac:dyDescent="0.3">
      <c r="A63" s="205"/>
      <c r="B63" s="8"/>
      <c r="C63" s="8"/>
      <c r="D63" s="8"/>
      <c r="E63" s="8"/>
      <c r="F63" s="8">
        <v>-0.55810000000000004</v>
      </c>
      <c r="G63" s="25"/>
      <c r="H63" s="13">
        <v>4.5302540000000002</v>
      </c>
      <c r="I63" s="3"/>
      <c r="J63" s="3"/>
    </row>
    <row r="64" spans="1:10" x14ac:dyDescent="0.3">
      <c r="A64" s="205"/>
      <c r="B64" s="8"/>
      <c r="C64" s="62"/>
      <c r="D64" s="8"/>
      <c r="E64" s="64"/>
      <c r="F64" s="10"/>
      <c r="G64" s="25"/>
      <c r="H64" s="13">
        <v>0.62</v>
      </c>
      <c r="I64" s="3"/>
      <c r="J64" s="3"/>
    </row>
    <row r="65" spans="1:10" x14ac:dyDescent="0.3">
      <c r="A65" s="72"/>
      <c r="B65" s="8"/>
      <c r="C65" s="8"/>
      <c r="D65" s="8"/>
      <c r="E65" s="10"/>
      <c r="F65" s="10"/>
      <c r="G65" s="25"/>
      <c r="H65" s="13"/>
    </row>
    <row r="66" spans="1:10" x14ac:dyDescent="0.3">
      <c r="A66" s="28"/>
      <c r="B66" s="61"/>
      <c r="C66" s="6"/>
      <c r="D66" s="6"/>
      <c r="E66" s="6"/>
      <c r="F66" s="6"/>
      <c r="G66" s="6"/>
      <c r="H66" s="28"/>
      <c r="I66" s="3"/>
      <c r="J66" s="3"/>
    </row>
    <row r="67" spans="1:10" x14ac:dyDescent="0.3">
      <c r="A67" s="208"/>
      <c r="D67" s="95"/>
      <c r="E67" s="95"/>
      <c r="F67" s="102">
        <v>-0.32619999999999999</v>
      </c>
      <c r="G67" s="96"/>
      <c r="H67" s="69">
        <v>1.12887</v>
      </c>
      <c r="I67" s="41"/>
      <c r="J67" s="32"/>
    </row>
    <row r="68" spans="1:10" x14ac:dyDescent="0.3">
      <c r="A68" s="203"/>
      <c r="B68" s="8"/>
      <c r="C68" s="54"/>
      <c r="D68" s="190"/>
      <c r="E68" s="54"/>
      <c r="F68" s="54">
        <v>-1.36</v>
      </c>
      <c r="G68" s="68"/>
      <c r="H68" s="69">
        <v>0.33999999999999986</v>
      </c>
      <c r="I68" s="57"/>
      <c r="J68" s="57"/>
    </row>
    <row r="69" spans="1:10" x14ac:dyDescent="0.3">
      <c r="A69" s="203"/>
      <c r="B69" s="8"/>
      <c r="C69" s="10"/>
      <c r="D69" s="8"/>
      <c r="E69" s="10"/>
      <c r="F69" s="10">
        <v>0</v>
      </c>
      <c r="G69" s="68"/>
      <c r="H69" s="13">
        <v>-0.04</v>
      </c>
    </row>
    <row r="70" spans="1:10" x14ac:dyDescent="0.3">
      <c r="A70" s="203"/>
      <c r="B70" s="8"/>
      <c r="C70" s="10"/>
      <c r="D70" s="8"/>
      <c r="E70" s="10"/>
      <c r="F70" s="10">
        <v>-1.69</v>
      </c>
      <c r="G70" s="68"/>
      <c r="H70" s="13">
        <v>15.834720000000001</v>
      </c>
    </row>
    <row r="71" spans="1:10" x14ac:dyDescent="0.3">
      <c r="A71" s="203"/>
      <c r="B71" s="8"/>
      <c r="C71" s="10"/>
      <c r="D71" s="8"/>
      <c r="E71" s="10"/>
      <c r="F71" s="10">
        <v>-1.339</v>
      </c>
      <c r="G71" s="68"/>
      <c r="H71" s="13">
        <v>12.943555999999999</v>
      </c>
    </row>
    <row r="72" spans="1:10" x14ac:dyDescent="0.3">
      <c r="A72" s="203"/>
      <c r="B72" s="63"/>
      <c r="C72" s="10"/>
      <c r="D72" s="8"/>
      <c r="E72" s="10"/>
      <c r="F72" s="10">
        <v>0</v>
      </c>
      <c r="G72" s="68"/>
      <c r="H72" s="13">
        <v>-3.5294000000000003</v>
      </c>
    </row>
    <row r="73" spans="1:10" x14ac:dyDescent="0.3">
      <c r="A73" s="203"/>
      <c r="B73" s="332"/>
      <c r="C73" s="333"/>
      <c r="D73" s="210"/>
      <c r="E73" s="333"/>
      <c r="F73" s="333">
        <v>-1.55</v>
      </c>
      <c r="G73" s="68"/>
      <c r="H73" s="13">
        <v>10.232500000000002</v>
      </c>
    </row>
    <row r="74" spans="1:10" x14ac:dyDescent="0.3">
      <c r="A74" s="203"/>
      <c r="B74" s="8"/>
      <c r="C74" s="10"/>
      <c r="D74" s="8"/>
      <c r="E74" s="10"/>
      <c r="F74" s="10">
        <v>0</v>
      </c>
      <c r="G74" s="68"/>
      <c r="H74" s="13">
        <v>13.31</v>
      </c>
    </row>
    <row r="75" spans="1:10" x14ac:dyDescent="0.3">
      <c r="A75" s="203"/>
      <c r="B75" s="72"/>
      <c r="C75" s="10"/>
      <c r="D75" s="72"/>
      <c r="E75" s="14"/>
      <c r="F75" s="10">
        <v>0</v>
      </c>
      <c r="G75" s="68"/>
      <c r="H75" s="78">
        <v>1.72</v>
      </c>
    </row>
    <row r="76" spans="1:10" x14ac:dyDescent="0.3">
      <c r="A76" s="203"/>
      <c r="B76" s="8"/>
      <c r="C76" s="10"/>
      <c r="D76" s="72"/>
      <c r="E76" s="14"/>
      <c r="F76" s="10">
        <v>0</v>
      </c>
      <c r="G76" s="68"/>
      <c r="H76" s="78">
        <v>3.44</v>
      </c>
    </row>
    <row r="77" spans="1:10" x14ac:dyDescent="0.3">
      <c r="A77" s="203"/>
      <c r="B77" s="8"/>
      <c r="C77" s="10"/>
      <c r="D77" s="10"/>
      <c r="E77" s="10"/>
      <c r="F77" s="10">
        <v>-0.25790000000000002</v>
      </c>
      <c r="G77" s="68"/>
      <c r="H77" s="69">
        <v>3.5934200000000001</v>
      </c>
    </row>
    <row r="78" spans="1:10" x14ac:dyDescent="0.3">
      <c r="A78" s="203"/>
      <c r="B78" s="8"/>
      <c r="C78" s="10"/>
      <c r="D78" s="8"/>
      <c r="E78" s="10"/>
      <c r="F78" s="10">
        <v>-7.7149999999999996E-2</v>
      </c>
      <c r="G78" s="68"/>
      <c r="H78" s="13">
        <v>0.71940130000000002</v>
      </c>
    </row>
    <row r="79" spans="1:10" x14ac:dyDescent="0.3">
      <c r="A79" s="203"/>
      <c r="B79" s="8"/>
      <c r="C79" s="10"/>
      <c r="D79" s="8"/>
      <c r="E79" s="10"/>
      <c r="F79" s="10">
        <v>-0.77149999999999996</v>
      </c>
      <c r="G79" s="68"/>
      <c r="H79" s="13">
        <v>7.194013</v>
      </c>
    </row>
    <row r="80" spans="1:10" x14ac:dyDescent="0.3">
      <c r="A80" s="203"/>
      <c r="B80" s="8"/>
      <c r="C80" s="10"/>
      <c r="D80" s="8"/>
      <c r="E80" s="10"/>
      <c r="F80" s="10">
        <v>-1.712</v>
      </c>
      <c r="G80" s="68"/>
      <c r="H80" s="13">
        <v>8.2639049999999994</v>
      </c>
    </row>
    <row r="81" spans="1:8" x14ac:dyDescent="0.3">
      <c r="A81" s="203"/>
      <c r="B81" s="8"/>
      <c r="C81" s="10"/>
      <c r="D81" s="8"/>
      <c r="E81" s="10"/>
      <c r="F81" s="10">
        <v>-3.4239999999999999</v>
      </c>
      <c r="G81" s="68"/>
      <c r="H81" s="13">
        <v>16.527809999999999</v>
      </c>
    </row>
    <row r="82" spans="1:8" x14ac:dyDescent="0.3">
      <c r="A82" s="203"/>
      <c r="B82" s="8"/>
      <c r="C82" s="10"/>
      <c r="D82" s="10"/>
      <c r="E82" s="8"/>
      <c r="F82" s="10">
        <v>-0.53639999999999999</v>
      </c>
      <c r="G82" s="67"/>
      <c r="H82" s="13">
        <v>0.28948469999999998</v>
      </c>
    </row>
    <row r="83" spans="1:8" x14ac:dyDescent="0.3">
      <c r="A83" s="28"/>
      <c r="B83" s="19"/>
      <c r="C83" s="6"/>
      <c r="D83" s="93"/>
      <c r="E83" s="66"/>
      <c r="F83" s="6"/>
      <c r="G83" s="6"/>
      <c r="H83" s="28"/>
    </row>
    <row r="84" spans="1:8" x14ac:dyDescent="0.3">
      <c r="A84" s="53"/>
      <c r="B84" s="10"/>
      <c r="C84" s="10"/>
      <c r="D84" s="10"/>
      <c r="E84" s="8"/>
      <c r="F84" s="10"/>
      <c r="G84" s="67"/>
      <c r="H84" s="13"/>
    </row>
    <row r="85" spans="1:8" x14ac:dyDescent="0.3">
      <c r="A85" s="203"/>
      <c r="B85" s="14"/>
      <c r="C85" s="87"/>
      <c r="D85" s="87"/>
      <c r="E85" s="88"/>
      <c r="F85" s="87">
        <v>-27.8</v>
      </c>
      <c r="G85" s="67"/>
      <c r="H85" s="89">
        <v>127.07040000000001</v>
      </c>
    </row>
    <row r="86" spans="1:8" x14ac:dyDescent="0.3">
      <c r="A86" s="203"/>
      <c r="B86" s="14"/>
      <c r="C86" s="90"/>
      <c r="D86" s="87"/>
      <c r="E86" s="88"/>
      <c r="F86" s="87">
        <v>-6.3</v>
      </c>
      <c r="G86" s="67"/>
      <c r="H86" s="89">
        <v>192.17310000000001</v>
      </c>
    </row>
    <row r="87" spans="1:8" x14ac:dyDescent="0.3">
      <c r="A87" s="203"/>
      <c r="B87" s="10"/>
      <c r="C87" s="54"/>
      <c r="D87" s="54"/>
      <c r="E87" s="56"/>
      <c r="F87">
        <v>-41.42</v>
      </c>
      <c r="G87" s="67"/>
      <c r="H87" s="71">
        <v>212.23410000000001</v>
      </c>
    </row>
    <row r="88" spans="1:8" x14ac:dyDescent="0.3">
      <c r="A88" s="72"/>
      <c r="B88" s="10"/>
      <c r="C88" s="54"/>
      <c r="D88" s="54"/>
      <c r="E88" s="56"/>
      <c r="F88" s="54"/>
      <c r="G88" s="67"/>
      <c r="H88" s="13"/>
    </row>
    <row r="89" spans="1:8" x14ac:dyDescent="0.3">
      <c r="A89" s="203"/>
      <c r="B89" s="10"/>
      <c r="D89" s="54"/>
      <c r="E89" s="41"/>
      <c r="F89" s="10">
        <v>-0.82969999999999999</v>
      </c>
      <c r="G89" s="25">
        <v>6.3958911000000001</v>
      </c>
      <c r="H89" s="71">
        <v>7.2255910999999999</v>
      </c>
    </row>
    <row r="90" spans="1:8" x14ac:dyDescent="0.3">
      <c r="A90" s="203"/>
      <c r="B90" s="10"/>
      <c r="C90" s="10"/>
      <c r="D90" s="10"/>
      <c r="E90" s="10"/>
      <c r="F90" s="10">
        <v>-1.083</v>
      </c>
      <c r="G90" s="25">
        <v>64.480800000000002</v>
      </c>
      <c r="H90" s="71">
        <v>65.563800000000001</v>
      </c>
    </row>
    <row r="91" spans="1:8" x14ac:dyDescent="0.3">
      <c r="A91" s="72"/>
      <c r="B91" s="10"/>
      <c r="C91" s="54"/>
      <c r="D91" s="54"/>
      <c r="E91" s="56"/>
      <c r="F91" s="54"/>
      <c r="G91" s="67"/>
      <c r="H91" s="13"/>
    </row>
    <row r="92" spans="1:8" x14ac:dyDescent="0.3">
      <c r="A92" s="72"/>
      <c r="B92" s="10"/>
      <c r="C92" s="54"/>
      <c r="D92" s="54"/>
      <c r="E92" s="56"/>
      <c r="F92" s="54"/>
      <c r="G92" s="67"/>
      <c r="H92" s="13"/>
    </row>
    <row r="93" spans="1:8" x14ac:dyDescent="0.3">
      <c r="A93" s="73"/>
      <c r="B93" s="8"/>
      <c r="C93" s="56"/>
      <c r="D93" s="56"/>
      <c r="E93" s="54"/>
      <c r="F93" s="54"/>
      <c r="G93" s="67"/>
      <c r="H93" s="13"/>
    </row>
    <row r="94" spans="1:8" x14ac:dyDescent="0.3">
      <c r="A94" s="72"/>
      <c r="B94" s="10"/>
      <c r="C94" s="54"/>
      <c r="D94" s="54"/>
      <c r="E94" s="56"/>
      <c r="F94" s="54"/>
      <c r="G94" s="67"/>
      <c r="H94" s="71"/>
    </row>
    <row r="95" spans="1:8" x14ac:dyDescent="0.3">
      <c r="A95" s="72"/>
      <c r="B95" s="10"/>
      <c r="C95" s="54"/>
      <c r="D95" s="54"/>
      <c r="E95" s="56"/>
      <c r="F95" s="54"/>
      <c r="G95" s="67"/>
      <c r="H95" s="13"/>
    </row>
    <row r="96" spans="1:8" x14ac:dyDescent="0.3">
      <c r="A96" s="201"/>
      <c r="B96" s="65"/>
      <c r="C96" s="10"/>
      <c r="D96" s="10"/>
      <c r="E96" s="8"/>
      <c r="F96" s="10">
        <v>-0.79749999999999999</v>
      </c>
      <c r="G96" s="25">
        <v>7.7472985499999991</v>
      </c>
      <c r="H96" s="13">
        <v>7.7871735500000003</v>
      </c>
    </row>
    <row r="97" spans="1:8" x14ac:dyDescent="0.3">
      <c r="A97" s="72"/>
      <c r="C97" s="70"/>
      <c r="D97" s="70"/>
      <c r="E97" s="70"/>
      <c r="F97" s="54"/>
      <c r="G97" s="67"/>
      <c r="H97" s="13"/>
    </row>
    <row r="98" spans="1:8" x14ac:dyDescent="0.3">
      <c r="A98" s="72"/>
      <c r="B98" s="10"/>
      <c r="C98" s="54"/>
      <c r="D98" s="54"/>
      <c r="E98" s="56"/>
      <c r="F98" s="54"/>
      <c r="G98" s="67"/>
      <c r="H98" s="13"/>
    </row>
    <row r="99" spans="1:8" x14ac:dyDescent="0.3">
      <c r="B99" s="10"/>
      <c r="C99" s="54"/>
      <c r="D99" s="54"/>
      <c r="E99" s="56"/>
      <c r="F99" s="54"/>
      <c r="G99" s="67"/>
      <c r="H99" s="13"/>
    </row>
    <row r="100" spans="1:8" x14ac:dyDescent="0.3">
      <c r="A100" s="72"/>
      <c r="B100" s="10"/>
      <c r="C100" s="54"/>
      <c r="D100" s="54"/>
      <c r="E100" s="56"/>
      <c r="F100" s="54"/>
      <c r="G100" s="67"/>
      <c r="H100" s="13"/>
    </row>
    <row r="101" spans="1:8" x14ac:dyDescent="0.3">
      <c r="A101" s="203"/>
      <c r="B101" s="10"/>
      <c r="C101" s="54"/>
      <c r="D101" s="54"/>
      <c r="E101" s="56"/>
      <c r="F101" s="54"/>
      <c r="G101" s="67"/>
      <c r="H101" s="13">
        <v>0.35</v>
      </c>
    </row>
    <row r="102" spans="1:8" x14ac:dyDescent="0.3">
      <c r="A102" s="203"/>
      <c r="B102" s="10"/>
      <c r="C102" s="54"/>
      <c r="D102" s="54"/>
      <c r="E102" s="56"/>
      <c r="F102" s="54"/>
      <c r="G102" s="67"/>
      <c r="H102" s="10"/>
    </row>
    <row r="103" spans="1:8" x14ac:dyDescent="0.3">
      <c r="A103" s="72"/>
      <c r="B103" s="10"/>
      <c r="C103" s="10"/>
      <c r="D103" s="10"/>
      <c r="E103" s="8"/>
      <c r="F103" s="10"/>
      <c r="G103" s="67"/>
      <c r="H103" s="13"/>
    </row>
    <row r="104" spans="1:8" x14ac:dyDescent="0.3">
      <c r="A104" s="74"/>
      <c r="B104" s="8"/>
      <c r="C104" s="10"/>
      <c r="D104" s="10"/>
      <c r="E104" s="10"/>
      <c r="F104" s="10"/>
      <c r="G104" s="67"/>
      <c r="H104" s="10"/>
    </row>
    <row r="105" spans="1:8" x14ac:dyDescent="0.3">
      <c r="A105" s="72"/>
      <c r="B105" s="8"/>
      <c r="C105" s="10"/>
      <c r="D105" s="10"/>
      <c r="E105" s="10"/>
      <c r="F105" s="10"/>
      <c r="G105" s="67"/>
      <c r="H105" s="10"/>
    </row>
    <row r="106" spans="1:8" x14ac:dyDescent="0.3">
      <c r="A106" s="72"/>
      <c r="B106" s="8"/>
      <c r="C106" s="10"/>
      <c r="D106" s="10"/>
      <c r="E106" s="10"/>
      <c r="F106" s="10"/>
      <c r="G106" s="67"/>
      <c r="H106" s="10"/>
    </row>
    <row r="107" spans="1:8" x14ac:dyDescent="0.3">
      <c r="A107" s="72"/>
      <c r="B107" s="8"/>
      <c r="C107" s="10"/>
      <c r="D107" s="10"/>
      <c r="E107" s="10"/>
      <c r="F107" s="10"/>
      <c r="G107" s="67"/>
      <c r="H107" s="10"/>
    </row>
    <row r="108" spans="1:8" x14ac:dyDescent="0.3">
      <c r="A108" s="72"/>
      <c r="B108" s="8"/>
      <c r="C108" s="10"/>
      <c r="D108" s="10"/>
      <c r="E108" s="10"/>
      <c r="F108" s="10"/>
      <c r="G108" s="67"/>
      <c r="H108" s="10"/>
    </row>
    <row r="109" spans="1:8" x14ac:dyDescent="0.3">
      <c r="A109" s="8"/>
      <c r="B109" s="8"/>
      <c r="C109" s="10"/>
      <c r="D109" s="10"/>
      <c r="E109" s="10"/>
      <c r="F109" s="10"/>
      <c r="G109" s="67"/>
      <c r="H109" s="10"/>
    </row>
    <row r="110" spans="1:8" x14ac:dyDescent="0.3">
      <c r="A110" s="203"/>
      <c r="B110" s="8"/>
      <c r="D110" s="10"/>
      <c r="F110" s="10">
        <v>-3.4189999999999998E-2</v>
      </c>
      <c r="G110" s="67"/>
      <c r="H110" s="10">
        <v>3.5834099999999994E-2</v>
      </c>
    </row>
    <row r="111" spans="1:8" x14ac:dyDescent="0.3">
      <c r="A111" s="203"/>
      <c r="B111" s="10"/>
      <c r="C111" s="10"/>
      <c r="D111" s="8"/>
      <c r="E111" s="10"/>
      <c r="F111" s="10"/>
      <c r="G111" s="67"/>
      <c r="H111" s="10">
        <v>5.1834099999999994E-2</v>
      </c>
    </row>
    <row r="112" spans="1:8" x14ac:dyDescent="0.3">
      <c r="A112" s="203"/>
      <c r="B112" s="10"/>
      <c r="D112" s="10"/>
      <c r="E112" s="8"/>
      <c r="F112" s="10">
        <v>-2.1120000000000002E-3</v>
      </c>
      <c r="G112" s="67"/>
      <c r="H112" s="10">
        <v>0.27472760000000002</v>
      </c>
    </row>
    <row r="113" spans="1:10" x14ac:dyDescent="0.3">
      <c r="A113" s="203"/>
      <c r="B113" s="10"/>
      <c r="C113" s="10"/>
      <c r="D113" s="10"/>
      <c r="E113" s="8"/>
      <c r="F113" s="10"/>
      <c r="G113" s="67"/>
      <c r="H113" s="10">
        <v>0.29072760000000003</v>
      </c>
    </row>
    <row r="114" spans="1:10" x14ac:dyDescent="0.3">
      <c r="B114" s="11"/>
      <c r="C114" s="11"/>
      <c r="D114" s="11"/>
      <c r="F114" s="11"/>
      <c r="H114" s="59"/>
      <c r="I114" s="41"/>
      <c r="J114" s="32"/>
    </row>
    <row r="115" spans="1:10" x14ac:dyDescent="0.3">
      <c r="A115" s="28"/>
      <c r="B115" s="19"/>
      <c r="C115" s="6"/>
      <c r="D115" s="6"/>
      <c r="E115" s="66"/>
      <c r="F115" s="6"/>
      <c r="G115" s="6"/>
      <c r="H115" s="28"/>
    </row>
    <row r="116" spans="1:10" x14ac:dyDescent="0.3">
      <c r="A116" s="84"/>
      <c r="B116" s="10"/>
      <c r="D116" s="10"/>
      <c r="E116" s="8"/>
      <c r="F116" s="10">
        <v>0</v>
      </c>
      <c r="G116" s="67"/>
      <c r="H116" s="10"/>
    </row>
    <row r="117" spans="1:10" x14ac:dyDescent="0.3">
      <c r="A117" s="84"/>
      <c r="B117" s="10"/>
      <c r="D117" s="10"/>
      <c r="E117" s="8"/>
      <c r="F117" s="10">
        <v>0</v>
      </c>
      <c r="G117" s="67"/>
      <c r="H117" s="10"/>
    </row>
    <row r="118" spans="1:10" x14ac:dyDescent="0.3">
      <c r="A118" s="84"/>
      <c r="B118" s="10"/>
      <c r="D118" s="10"/>
      <c r="E118" s="8"/>
      <c r="F118" s="10">
        <v>0</v>
      </c>
      <c r="G118" s="67"/>
      <c r="H118" s="10"/>
    </row>
    <row r="119" spans="1:10" x14ac:dyDescent="0.3">
      <c r="A119" s="84"/>
      <c r="B119" s="10"/>
      <c r="D119" s="10"/>
      <c r="E119" s="8"/>
      <c r="F119" s="10">
        <v>0</v>
      </c>
      <c r="G119" s="67"/>
      <c r="H119" s="10"/>
    </row>
    <row r="120" spans="1:10" x14ac:dyDescent="0.3">
      <c r="A120" s="208"/>
      <c r="B120" s="10"/>
      <c r="D120" s="10"/>
      <c r="E120" s="8"/>
      <c r="F120" s="10">
        <v>0</v>
      </c>
      <c r="G120" s="67"/>
      <c r="H120" s="13">
        <v>54.72</v>
      </c>
    </row>
    <row r="121" spans="1:10" x14ac:dyDescent="0.3">
      <c r="B121" s="10"/>
      <c r="D121" s="10"/>
      <c r="E121" s="8"/>
      <c r="F121" s="10"/>
      <c r="G121" s="67"/>
      <c r="H121" s="10"/>
    </row>
    <row r="122" spans="1:10" x14ac:dyDescent="0.3">
      <c r="B122" s="10"/>
      <c r="D122" s="10"/>
      <c r="E122" s="8"/>
      <c r="F122" s="10"/>
      <c r="G122" s="67"/>
      <c r="H122" s="10"/>
    </row>
    <row r="123" spans="1:10" x14ac:dyDescent="0.3">
      <c r="B123" s="10"/>
      <c r="D123" s="10"/>
      <c r="E123" s="8"/>
      <c r="F123" s="10"/>
      <c r="G123" s="67"/>
      <c r="H123" s="10"/>
    </row>
    <row r="124" spans="1:10" x14ac:dyDescent="0.3">
      <c r="A124" s="208"/>
      <c r="B124" s="10"/>
      <c r="D124" s="10"/>
      <c r="E124" s="8"/>
      <c r="F124" s="10">
        <v>0</v>
      </c>
      <c r="G124" s="67"/>
      <c r="H124" s="10"/>
    </row>
    <row r="125" spans="1:10" x14ac:dyDescent="0.3">
      <c r="A125" s="208"/>
      <c r="B125" s="10"/>
      <c r="D125" s="10"/>
      <c r="E125" s="8"/>
      <c r="F125" s="10">
        <v>0</v>
      </c>
      <c r="G125" s="67"/>
      <c r="H125" s="10"/>
    </row>
    <row r="126" spans="1:10" x14ac:dyDescent="0.3">
      <c r="A126" s="208"/>
      <c r="B126" s="10"/>
      <c r="D126" s="10"/>
      <c r="E126" s="8"/>
      <c r="F126" s="10">
        <v>0</v>
      </c>
      <c r="G126" s="67"/>
      <c r="H126" s="10"/>
    </row>
    <row r="127" spans="1:10" x14ac:dyDescent="0.3">
      <c r="A127" s="208"/>
      <c r="B127" s="10"/>
      <c r="D127" s="10"/>
      <c r="E127" s="8"/>
      <c r="F127" s="10">
        <v>0</v>
      </c>
      <c r="G127" s="67"/>
      <c r="H127" s="10"/>
    </row>
    <row r="128" spans="1:10" x14ac:dyDescent="0.3">
      <c r="A128" s="208"/>
      <c r="B128" s="10"/>
      <c r="D128" s="10"/>
      <c r="E128" s="8"/>
      <c r="F128" s="10">
        <v>0</v>
      </c>
      <c r="G128" s="67"/>
      <c r="H128" s="10"/>
    </row>
    <row r="129" spans="1:8" x14ac:dyDescent="0.3">
      <c r="A129" s="208"/>
      <c r="B129" s="10"/>
      <c r="D129" s="10"/>
      <c r="E129" s="8"/>
      <c r="F129" s="10">
        <v>0</v>
      </c>
      <c r="G129" s="67"/>
      <c r="H129" s="10"/>
    </row>
    <row r="130" spans="1:8" x14ac:dyDescent="0.3">
      <c r="A130" s="208"/>
      <c r="B130" s="10"/>
      <c r="D130" s="10"/>
      <c r="E130" s="8"/>
      <c r="F130" s="10">
        <v>0</v>
      </c>
      <c r="G130" s="67"/>
      <c r="H130" s="10"/>
    </row>
    <row r="131" spans="1:8" x14ac:dyDescent="0.3">
      <c r="A131" s="208"/>
      <c r="B131" s="10"/>
      <c r="D131" s="10"/>
      <c r="E131" s="8"/>
      <c r="F131" s="10">
        <v>0</v>
      </c>
      <c r="G131" s="67"/>
      <c r="H131" s="10"/>
    </row>
    <row r="132" spans="1:8" x14ac:dyDescent="0.3">
      <c r="A132" s="208"/>
      <c r="B132" s="10"/>
      <c r="D132" s="10"/>
      <c r="E132" s="8"/>
      <c r="F132" s="10">
        <v>0</v>
      </c>
      <c r="G132" s="67"/>
      <c r="H132" s="10"/>
    </row>
    <row r="133" spans="1:8" x14ac:dyDescent="0.3">
      <c r="A133" s="208"/>
      <c r="B133" s="10"/>
      <c r="D133" s="10"/>
      <c r="E133" s="8"/>
      <c r="F133" s="10">
        <v>0</v>
      </c>
      <c r="G133" s="67"/>
      <c r="H133" s="10"/>
    </row>
    <row r="134" spans="1:8" x14ac:dyDescent="0.3">
      <c r="A134" s="208"/>
      <c r="B134" s="10"/>
      <c r="D134" s="10"/>
      <c r="E134" s="8"/>
      <c r="F134" s="10">
        <v>0</v>
      </c>
      <c r="G134" s="67"/>
      <c r="H134" s="10"/>
    </row>
    <row r="135" spans="1:8" x14ac:dyDescent="0.3">
      <c r="A135" s="208"/>
      <c r="B135" s="10"/>
      <c r="D135" s="10"/>
      <c r="E135" s="8"/>
      <c r="F135" s="10">
        <v>0</v>
      </c>
      <c r="G135" s="67"/>
      <c r="H135" s="10"/>
    </row>
    <row r="136" spans="1:8" x14ac:dyDescent="0.3">
      <c r="A136" s="208"/>
      <c r="B136" s="10"/>
      <c r="D136" s="10"/>
      <c r="E136" s="8"/>
      <c r="F136" s="10">
        <v>0</v>
      </c>
      <c r="G136" s="67"/>
      <c r="H136" s="10"/>
    </row>
    <row r="137" spans="1:8" x14ac:dyDescent="0.3">
      <c r="A137" s="208"/>
      <c r="B137" s="10"/>
      <c r="D137" s="10"/>
      <c r="E137" s="8"/>
      <c r="F137" s="10">
        <v>0</v>
      </c>
      <c r="G137" s="67"/>
      <c r="H137" s="10"/>
    </row>
    <row r="138" spans="1:8" x14ac:dyDescent="0.3">
      <c r="A138" s="208"/>
      <c r="B138" s="10"/>
      <c r="D138" s="10"/>
      <c r="E138" s="8"/>
      <c r="F138" s="10">
        <v>0</v>
      </c>
      <c r="G138" s="67"/>
      <c r="H138" s="10"/>
    </row>
    <row r="139" spans="1:8" x14ac:dyDescent="0.3">
      <c r="B139" s="10"/>
      <c r="D139" s="10"/>
      <c r="E139" s="8"/>
      <c r="F139" s="10"/>
      <c r="G139" s="67"/>
      <c r="H139" s="10"/>
    </row>
    <row r="140" spans="1:8" x14ac:dyDescent="0.3">
      <c r="A140" s="208"/>
      <c r="B140" s="10"/>
      <c r="D140" s="10"/>
      <c r="E140" s="8"/>
      <c r="F140" s="10"/>
      <c r="G140" s="67"/>
      <c r="H140" s="10"/>
    </row>
    <row r="141" spans="1:8" x14ac:dyDescent="0.3">
      <c r="A141" s="208"/>
      <c r="B141" s="10"/>
      <c r="D141" s="10"/>
      <c r="E141" s="8"/>
      <c r="F141" s="10"/>
      <c r="G141" s="67"/>
      <c r="H141" s="10"/>
    </row>
    <row r="142" spans="1:8" x14ac:dyDescent="0.3">
      <c r="A142" s="28"/>
      <c r="B142" s="19"/>
      <c r="C142" s="6"/>
      <c r="D142" s="6"/>
      <c r="E142" s="66"/>
      <c r="F142" s="6"/>
      <c r="G142" s="6"/>
      <c r="H142" s="10"/>
    </row>
    <row r="143" spans="1:8" x14ac:dyDescent="0.3">
      <c r="A143" s="208"/>
      <c r="B143" s="10"/>
      <c r="D143" s="10"/>
      <c r="E143" s="8"/>
      <c r="F143" s="89">
        <v>0</v>
      </c>
      <c r="G143" s="103"/>
      <c r="H143" s="89">
        <v>0.35</v>
      </c>
    </row>
    <row r="144" spans="1:8" x14ac:dyDescent="0.3">
      <c r="A144" s="208"/>
      <c r="B144" s="10"/>
      <c r="D144" s="10"/>
      <c r="E144" s="8"/>
      <c r="F144" s="89">
        <v>-0.69500000000000006</v>
      </c>
      <c r="G144" s="103"/>
      <c r="H144" s="89">
        <v>3.1767600000000003</v>
      </c>
    </row>
    <row r="145" spans="1:10" x14ac:dyDescent="0.3">
      <c r="A145" s="208"/>
      <c r="B145" s="10"/>
      <c r="D145" s="10"/>
      <c r="E145" s="8"/>
      <c r="F145" s="89">
        <v>-2.7800000000000002</v>
      </c>
      <c r="G145" s="103"/>
      <c r="H145" s="89">
        <v>12.707040000000001</v>
      </c>
    </row>
    <row r="146" spans="1:10" x14ac:dyDescent="0.3">
      <c r="A146" s="208"/>
      <c r="B146" s="10"/>
      <c r="D146" s="10"/>
      <c r="E146" s="8"/>
      <c r="F146" s="89">
        <v>-4.17</v>
      </c>
      <c r="G146" s="103"/>
      <c r="H146" s="89">
        <v>19.060559999999999</v>
      </c>
    </row>
    <row r="147" spans="1:10" x14ac:dyDescent="0.3">
      <c r="A147" s="208"/>
      <c r="B147" s="10"/>
      <c r="D147" s="10"/>
      <c r="E147" s="8"/>
      <c r="F147" s="89">
        <v>-0.13607999999999998</v>
      </c>
      <c r="G147" s="103"/>
      <c r="H147" s="89">
        <v>4.1509389599999995</v>
      </c>
    </row>
    <row r="148" spans="1:10" x14ac:dyDescent="0.3">
      <c r="A148" s="208"/>
      <c r="B148" s="10"/>
      <c r="D148" s="10"/>
      <c r="E148" s="8"/>
      <c r="F148" s="89">
        <v>-0.18143999999999999</v>
      </c>
      <c r="G148" s="103"/>
      <c r="H148" s="89">
        <v>5.5345852799999999</v>
      </c>
    </row>
    <row r="149" spans="1:10" x14ac:dyDescent="0.3">
      <c r="A149" s="208"/>
      <c r="B149" s="10"/>
      <c r="D149" s="10"/>
      <c r="E149" s="8"/>
      <c r="F149" s="89">
        <v>-0.22679999999999997</v>
      </c>
      <c r="G149" s="103"/>
      <c r="H149" s="89">
        <v>6.9182315999999995</v>
      </c>
    </row>
    <row r="150" spans="1:10" x14ac:dyDescent="0.3">
      <c r="A150" s="208"/>
      <c r="B150" s="10"/>
      <c r="D150" s="10"/>
      <c r="E150" s="8"/>
      <c r="F150" s="89">
        <v>-0.54431999999999992</v>
      </c>
      <c r="G150" s="103"/>
      <c r="H150" s="89">
        <v>16.603755839999998</v>
      </c>
    </row>
    <row r="151" spans="1:10" x14ac:dyDescent="0.3">
      <c r="A151" s="208"/>
      <c r="B151" s="10"/>
      <c r="D151" s="10"/>
      <c r="E151" s="8"/>
      <c r="F151" s="89">
        <v>-5.4070499999999994E-4</v>
      </c>
      <c r="G151" s="103"/>
      <c r="H151" s="89">
        <v>5.2797036668999998E-3</v>
      </c>
    </row>
    <row r="152" spans="1:10" x14ac:dyDescent="0.3">
      <c r="A152" s="208"/>
      <c r="B152" s="10"/>
      <c r="D152" s="10"/>
      <c r="E152" s="8"/>
      <c r="F152" s="89">
        <v>-7.0100249999999989E-4</v>
      </c>
      <c r="G152" s="103"/>
      <c r="H152" s="89">
        <v>6.8449255504499998E-3</v>
      </c>
    </row>
    <row r="153" spans="1:10" x14ac:dyDescent="0.3">
      <c r="A153" s="208"/>
      <c r="B153" s="10"/>
      <c r="D153" s="10"/>
      <c r="E153" s="8"/>
      <c r="F153" s="89">
        <v>-2.1038049999999998E-3</v>
      </c>
      <c r="G153" s="103"/>
      <c r="H153" s="89">
        <v>2.0542563824899999E-2</v>
      </c>
    </row>
    <row r="154" spans="1:10" x14ac:dyDescent="0.3">
      <c r="A154" s="208"/>
      <c r="B154" s="10"/>
      <c r="D154" s="10"/>
      <c r="E154" s="8"/>
      <c r="F154" s="89">
        <v>-2.4036650000000001E-3</v>
      </c>
      <c r="G154" s="103"/>
      <c r="H154" s="89">
        <v>2.3470541079700001E-2</v>
      </c>
    </row>
    <row r="155" spans="1:10" x14ac:dyDescent="0.3">
      <c r="A155" s="208"/>
      <c r="B155" s="10"/>
      <c r="D155" s="10"/>
      <c r="E155" s="8"/>
      <c r="F155" s="89">
        <v>-4.0066399999999997E-3</v>
      </c>
      <c r="G155" s="103"/>
      <c r="H155" s="89">
        <v>3.9122759915199999E-2</v>
      </c>
    </row>
    <row r="156" spans="1:10" x14ac:dyDescent="0.3">
      <c r="A156" s="208"/>
      <c r="B156" s="10"/>
      <c r="D156" s="10"/>
      <c r="E156" s="8"/>
      <c r="F156" s="89">
        <v>-4.8456100000000002E-3</v>
      </c>
      <c r="G156" s="103"/>
      <c r="H156" s="89">
        <v>4.7314866489800003E-2</v>
      </c>
    </row>
    <row r="157" spans="1:10" x14ac:dyDescent="0.3">
      <c r="A157" s="203"/>
      <c r="B157" s="8"/>
      <c r="C157" s="8"/>
      <c r="D157" s="8"/>
      <c r="E157" s="10"/>
      <c r="F157" s="10">
        <v>0</v>
      </c>
      <c r="G157" s="83">
        <v>-27.5</v>
      </c>
      <c r="H157" s="78">
        <v>-27.5</v>
      </c>
    </row>
    <row r="158" spans="1:10" x14ac:dyDescent="0.3">
      <c r="A158" s="203"/>
      <c r="B158" s="10"/>
      <c r="C158" s="10"/>
      <c r="D158" s="10"/>
      <c r="E158" s="10"/>
      <c r="F158" s="10">
        <v>-47.44</v>
      </c>
      <c r="G158" s="83"/>
      <c r="H158" s="13">
        <v>82.785319999999999</v>
      </c>
    </row>
    <row r="159" spans="1:10" x14ac:dyDescent="0.3">
      <c r="A159" s="72"/>
      <c r="B159" s="10"/>
      <c r="C159" s="10"/>
      <c r="D159" s="10"/>
      <c r="E159" s="10"/>
      <c r="F159" s="10"/>
      <c r="G159" s="83"/>
      <c r="H159" s="13"/>
    </row>
    <row r="160" spans="1:10" x14ac:dyDescent="0.3">
      <c r="A160" s="28"/>
      <c r="B160" s="19"/>
      <c r="C160" s="6"/>
      <c r="D160" s="6"/>
      <c r="E160" s="66"/>
      <c r="F160" s="6"/>
      <c r="G160" s="6"/>
      <c r="H160" s="28"/>
      <c r="I160" s="119"/>
      <c r="J160" s="119"/>
    </row>
    <row r="161" spans="1:10" x14ac:dyDescent="0.3">
      <c r="A161" s="203"/>
      <c r="B161" s="10"/>
      <c r="C161" s="11"/>
      <c r="D161" s="11"/>
      <c r="E161" s="11"/>
      <c r="F161" s="11">
        <v>-0.875</v>
      </c>
      <c r="G161" s="26"/>
      <c r="H161" s="16">
        <v>7.7095509999999994</v>
      </c>
      <c r="I161" s="120">
        <v>9251.4611999999997</v>
      </c>
      <c r="J161" s="120">
        <v>-1050</v>
      </c>
    </row>
    <row r="162" spans="1:10" x14ac:dyDescent="0.3">
      <c r="A162" s="203"/>
      <c r="B162" s="11"/>
      <c r="C162" s="11"/>
      <c r="D162" s="11"/>
      <c r="E162" s="11"/>
      <c r="F162" s="11">
        <v>-0.875</v>
      </c>
      <c r="G162" s="26"/>
      <c r="H162" s="16">
        <v>6.389551</v>
      </c>
      <c r="I162" s="120">
        <v>7667.4611999999997</v>
      </c>
      <c r="J162" s="120">
        <v>-1050</v>
      </c>
    </row>
    <row r="163" spans="1:10" x14ac:dyDescent="0.3">
      <c r="A163" s="42"/>
      <c r="B163" s="42"/>
      <c r="C163" s="42"/>
      <c r="D163" s="42"/>
      <c r="E163" s="42"/>
      <c r="F163" s="42"/>
      <c r="G163" s="42"/>
      <c r="H163" s="42"/>
      <c r="I163" s="42"/>
      <c r="J163" s="120">
        <v>0</v>
      </c>
    </row>
    <row r="164" spans="1:10" x14ac:dyDescent="0.3">
      <c r="A164" s="237"/>
      <c r="B164" s="76"/>
      <c r="C164" s="60"/>
      <c r="D164" s="60"/>
      <c r="E164" s="60"/>
      <c r="F164" s="60">
        <v>-5.22</v>
      </c>
      <c r="G164" s="77">
        <v>125.4888</v>
      </c>
      <c r="H164" s="159">
        <v>130.7088</v>
      </c>
      <c r="I164" s="120">
        <v>21784.799999999999</v>
      </c>
      <c r="J164" s="120">
        <v>-6264</v>
      </c>
    </row>
    <row r="165" spans="1:10" x14ac:dyDescent="0.3">
      <c r="A165" s="238"/>
      <c r="B165" s="16"/>
      <c r="C165" s="11"/>
      <c r="D165" s="11"/>
      <c r="E165" s="11"/>
      <c r="F165" s="11">
        <v>-0.875</v>
      </c>
      <c r="G165" s="26"/>
      <c r="H165" s="16">
        <v>8.8195510000000006</v>
      </c>
      <c r="I165" s="120">
        <v>10583.461200000002</v>
      </c>
      <c r="J165" s="120">
        <v>-1050</v>
      </c>
    </row>
    <row r="166" spans="1:10" x14ac:dyDescent="0.3">
      <c r="A166" s="257"/>
      <c r="B166" s="76"/>
      <c r="C166" s="98"/>
      <c r="D166" s="60"/>
      <c r="E166" s="98"/>
      <c r="F166" s="60">
        <v>-2.2199999999999998</v>
      </c>
      <c r="G166" s="55">
        <v>65.256479999999996</v>
      </c>
      <c r="H166" s="159">
        <v>67.476479999999995</v>
      </c>
      <c r="I166" s="120">
        <v>11246.079999999998</v>
      </c>
      <c r="J166" s="120">
        <v>-2663.9999999999995</v>
      </c>
    </row>
    <row r="167" spans="1:10" x14ac:dyDescent="0.3">
      <c r="B167" s="10"/>
      <c r="D167" s="97"/>
      <c r="F167" s="10"/>
      <c r="G167" s="83"/>
      <c r="H167" s="10"/>
    </row>
    <row r="168" spans="1:10" ht="37.950000000000003" customHeight="1" x14ac:dyDescent="0.3">
      <c r="A168" s="239"/>
      <c r="B168" s="10"/>
      <c r="C168" s="32"/>
      <c r="D168" s="10"/>
      <c r="F168" s="10">
        <v>-1.5840000000000001</v>
      </c>
      <c r="G168" s="83"/>
      <c r="H168" s="13">
        <v>17.792519500000001</v>
      </c>
    </row>
    <row r="169" spans="1:10" x14ac:dyDescent="0.3">
      <c r="A169" s="240"/>
      <c r="B169" s="10"/>
      <c r="D169" s="10"/>
      <c r="F169" s="10"/>
      <c r="G169" s="83"/>
      <c r="H169" s="13">
        <v>100</v>
      </c>
    </row>
    <row r="170" spans="1:10" x14ac:dyDescent="0.3">
      <c r="B170" s="10"/>
      <c r="D170" s="10"/>
      <c r="F170" s="10"/>
      <c r="G170" s="83"/>
      <c r="H170" s="10"/>
    </row>
    <row r="171" spans="1:10" x14ac:dyDescent="0.3">
      <c r="A171" s="100"/>
      <c r="B171" s="10"/>
      <c r="C171" s="32"/>
      <c r="D171" s="10"/>
      <c r="F171" s="10"/>
      <c r="G171" s="83"/>
      <c r="H171" s="13"/>
      <c r="I171" s="32"/>
      <c r="J171" s="32"/>
    </row>
    <row r="172" spans="1:10" x14ac:dyDescent="0.3">
      <c r="A172" s="212"/>
      <c r="B172" s="10"/>
      <c r="D172" s="10"/>
      <c r="F172" s="10">
        <v>-4.4609999999999997E-2</v>
      </c>
      <c r="G172" s="83"/>
      <c r="H172" s="13">
        <v>3.9722392000000002</v>
      </c>
    </row>
    <row r="173" spans="1:10" x14ac:dyDescent="0.3">
      <c r="B173" s="10"/>
      <c r="D173" s="10"/>
      <c r="F173" s="10"/>
      <c r="G173" s="83"/>
      <c r="H173" s="32"/>
      <c r="I173" s="41"/>
      <c r="J173" s="32"/>
    </row>
    <row r="174" spans="1:10" x14ac:dyDescent="0.3">
      <c r="A174" s="104"/>
      <c r="B174" s="10"/>
      <c r="D174" s="10"/>
      <c r="F174" s="10"/>
      <c r="G174" s="83"/>
      <c r="H174" s="10"/>
    </row>
    <row r="175" spans="1:10" x14ac:dyDescent="0.3">
      <c r="A175" s="208"/>
      <c r="B175" s="10"/>
      <c r="D175" s="10"/>
      <c r="F175" s="10">
        <v>0</v>
      </c>
      <c r="G175" s="166">
        <v>0.2828</v>
      </c>
      <c r="H175" s="13">
        <v>0.2828</v>
      </c>
    </row>
    <row r="176" spans="1:10" x14ac:dyDescent="0.3">
      <c r="A176" s="208"/>
      <c r="B176" s="10"/>
      <c r="D176" s="10"/>
      <c r="F176" s="10">
        <v>0</v>
      </c>
      <c r="G176" s="166">
        <v>0.37709999999999999</v>
      </c>
      <c r="H176" s="13">
        <v>0.37709999999999999</v>
      </c>
    </row>
    <row r="177" spans="1:8" x14ac:dyDescent="0.3">
      <c r="A177" s="208"/>
      <c r="B177" s="10"/>
      <c r="D177" s="10"/>
      <c r="F177" s="10">
        <v>0</v>
      </c>
      <c r="G177" s="166">
        <v>0.56510000000000005</v>
      </c>
      <c r="H177" s="13">
        <v>0.56510000000000005</v>
      </c>
    </row>
    <row r="178" spans="1:8" x14ac:dyDescent="0.3">
      <c r="A178" s="208"/>
      <c r="B178" s="10"/>
      <c r="D178" s="10"/>
      <c r="F178" s="10">
        <v>0</v>
      </c>
      <c r="G178" s="166">
        <v>4.1329999999999999E-2</v>
      </c>
      <c r="H178" s="13">
        <v>4.1329999999999999E-2</v>
      </c>
    </row>
    <row r="179" spans="1:8" x14ac:dyDescent="0.3">
      <c r="A179" s="208"/>
      <c r="B179" s="10"/>
      <c r="D179" s="10"/>
      <c r="F179" s="10">
        <v>-1.4430000000000001E-3</v>
      </c>
      <c r="G179" s="166">
        <v>4.2660000000000003E-2</v>
      </c>
      <c r="H179" s="13">
        <v>4.4103000000000003E-2</v>
      </c>
    </row>
    <row r="180" spans="1:8" x14ac:dyDescent="0.3">
      <c r="A180" s="208"/>
      <c r="B180" s="10"/>
      <c r="D180" s="10"/>
      <c r="F180" s="10">
        <v>0</v>
      </c>
      <c r="G180" s="166">
        <v>9.7090000000000006E-3</v>
      </c>
      <c r="H180" s="13">
        <v>9.7090000000000006E-3</v>
      </c>
    </row>
    <row r="181" spans="1:8" x14ac:dyDescent="0.3">
      <c r="A181" s="208"/>
      <c r="B181" s="10"/>
      <c r="C181" s="10"/>
      <c r="E181" s="10"/>
      <c r="F181" s="10">
        <v>-0.484375</v>
      </c>
      <c r="G181" s="166">
        <v>0.16630124999999962</v>
      </c>
      <c r="H181" s="13">
        <v>0.65067624999999962</v>
      </c>
    </row>
    <row r="182" spans="1:8" x14ac:dyDescent="0.3">
      <c r="A182" s="208"/>
      <c r="B182" s="10"/>
      <c r="D182" s="10"/>
      <c r="F182" s="10">
        <v>-2.7100000000000002E-3</v>
      </c>
      <c r="G182" s="166">
        <v>0.14205200000000001</v>
      </c>
      <c r="H182" s="13">
        <v>0.126</v>
      </c>
    </row>
    <row r="183" spans="1:8" x14ac:dyDescent="0.3">
      <c r="A183" s="208"/>
      <c r="B183" s="10"/>
      <c r="D183" s="10"/>
      <c r="F183" s="10">
        <v>-2.0539999999999998E-3</v>
      </c>
      <c r="G183" s="166">
        <v>4.3049000000000004E-2</v>
      </c>
      <c r="H183" s="13">
        <v>4.5103000000000004E-2</v>
      </c>
    </row>
    <row r="184" spans="1:8" x14ac:dyDescent="0.3">
      <c r="A184" s="208"/>
      <c r="B184" s="10"/>
      <c r="D184" s="10"/>
      <c r="F184" s="10">
        <v>-1.5709999999999999E-3</v>
      </c>
      <c r="G184" s="166">
        <v>1.1362199999999999E-2</v>
      </c>
      <c r="H184" s="13">
        <v>1.2933199999999999E-2</v>
      </c>
    </row>
    <row r="185" spans="1:8" x14ac:dyDescent="0.3">
      <c r="A185" s="208"/>
      <c r="B185" s="10"/>
      <c r="D185" s="10"/>
      <c r="F185" s="10">
        <v>-1.125</v>
      </c>
      <c r="G185" s="166">
        <v>103.167</v>
      </c>
      <c r="H185" s="13">
        <v>104.292</v>
      </c>
    </row>
    <row r="186" spans="1:8" x14ac:dyDescent="0.3">
      <c r="A186" s="208"/>
      <c r="B186" s="10"/>
      <c r="D186" s="10"/>
      <c r="F186" s="10">
        <v>0</v>
      </c>
      <c r="G186" s="166">
        <v>250</v>
      </c>
      <c r="H186" s="13">
        <v>250</v>
      </c>
    </row>
    <row r="187" spans="1:8" x14ac:dyDescent="0.3">
      <c r="A187" s="101"/>
      <c r="B187" s="10"/>
      <c r="D187" s="10"/>
      <c r="F187" s="10"/>
      <c r="G187" s="83"/>
      <c r="H187" s="10"/>
    </row>
    <row r="188" spans="1:8" x14ac:dyDescent="0.3">
      <c r="A188" s="208"/>
      <c r="B188" s="10"/>
      <c r="D188" s="10"/>
      <c r="F188" s="10">
        <v>-1.4149999999999999E-2</v>
      </c>
      <c r="G188" s="83"/>
      <c r="H188" s="89">
        <v>1.7950200000000001</v>
      </c>
    </row>
    <row r="189" spans="1:8" x14ac:dyDescent="0.3">
      <c r="A189" s="208"/>
      <c r="B189" s="10"/>
      <c r="D189" s="10"/>
      <c r="F189" s="10">
        <v>-0.17169999999999999</v>
      </c>
      <c r="G189" s="83"/>
      <c r="H189" s="89">
        <v>2.1483099999999999</v>
      </c>
    </row>
    <row r="190" spans="1:8" x14ac:dyDescent="0.3">
      <c r="A190" s="208"/>
      <c r="B190" s="10"/>
      <c r="D190" s="10"/>
      <c r="F190" s="10">
        <v>-2.163E-2</v>
      </c>
      <c r="G190" s="83"/>
      <c r="H190" s="89">
        <v>2.6332800000000001</v>
      </c>
    </row>
    <row r="191" spans="1:8" x14ac:dyDescent="0.3">
      <c r="A191" s="208"/>
      <c r="B191" s="10"/>
      <c r="D191" s="10"/>
      <c r="F191" s="10">
        <v>-2.6679999999999999E-2</v>
      </c>
      <c r="G191" s="83"/>
      <c r="H191" s="89">
        <v>3.1752599999999997</v>
      </c>
    </row>
    <row r="192" spans="1:8" x14ac:dyDescent="0.3">
      <c r="A192" s="101"/>
      <c r="B192" s="10"/>
      <c r="D192" s="10"/>
      <c r="F192" s="10"/>
      <c r="G192" s="83"/>
      <c r="H192" s="89"/>
    </row>
    <row r="193" spans="1:8" x14ac:dyDescent="0.3">
      <c r="A193" s="208"/>
      <c r="B193" s="10"/>
      <c r="C193" s="10"/>
      <c r="D193" s="8"/>
      <c r="F193" s="10">
        <v>0</v>
      </c>
      <c r="G193" s="83"/>
      <c r="H193" s="13">
        <v>3980.7709999999997</v>
      </c>
    </row>
    <row r="194" spans="1:8" x14ac:dyDescent="0.3">
      <c r="A194" s="208"/>
      <c r="B194" s="10"/>
      <c r="C194" s="10"/>
      <c r="D194" s="10"/>
      <c r="F194" s="10">
        <v>-0.40649999999999997</v>
      </c>
      <c r="G194" s="83"/>
      <c r="H194" s="13">
        <v>5.8116700000000003</v>
      </c>
    </row>
    <row r="195" spans="1:8" x14ac:dyDescent="0.3">
      <c r="A195" s="208"/>
      <c r="B195" s="10"/>
      <c r="D195" s="10"/>
      <c r="F195" s="10">
        <v>-3.36</v>
      </c>
      <c r="G195" s="83"/>
      <c r="H195" s="13">
        <v>123.63999999999999</v>
      </c>
    </row>
    <row r="196" spans="1:8" x14ac:dyDescent="0.3">
      <c r="A196" s="101"/>
      <c r="B196" s="10"/>
      <c r="D196" s="10"/>
      <c r="F196" s="10"/>
      <c r="G196" s="83"/>
      <c r="H196" s="13"/>
    </row>
  </sheetData>
  <sheetProtection algorithmName="SHA-512" hashValue="AMPpZr2O8hxYzL6sUF/c/ouvfnzTuwxsW+gWO3XOBE2SfHbAP3IEJ/qNsRv1eXf6LKbjihQH4G7z5/oHDcJ/5g==" saltValue="D+911Tw+skW+t82+H8xOHQ==" spinCount="100000" sheet="1" objects="1" scenarios="1"/>
  <customSheetViews>
    <customSheetView guid="{FE067FC6-7EB3-406B-8435-C9ED547E8D12}" scale="70" topLeftCell="A89">
      <selection activeCell="A121" sqref="A121:A123"/>
    </customSheetView>
    <customSheetView guid="{3820E7AC-711A-43EC-A82C-460270C9764C}" scale="70" topLeftCell="A89">
      <selection activeCell="A121" sqref="A121:A123"/>
    </customSheetView>
    <customSheetView guid="{EBE20877-3D3B-4886-B090-A86E3F32FA67}" scale="70" topLeftCell="A89">
      <selection activeCell="A121" sqref="A121:A123"/>
    </customSheetView>
    <customSheetView guid="{DC5C9D8D-1AFD-4AD0-B74A-3B58FC6FCACA}" scale="70" topLeftCell="A89">
      <selection activeCell="A121" sqref="A121:A123"/>
    </customSheetView>
    <customSheetView guid="{6F693551-FE27-4343-8D79-C10B089EB874}" scale="70" topLeftCell="A89">
      <selection activeCell="A121" sqref="A121:A123"/>
    </customSheetView>
    <customSheetView guid="{16AE7C5C-C26E-409B-ACF7-CB08BC6F6B20}" scale="70" topLeftCell="A89">
      <selection activeCell="A121" sqref="A121:A123"/>
    </customSheetView>
    <customSheetView guid="{35EBBE57-0E4C-4A5F-9CFC-2B942A891F38}" scale="70" showPageBreaks="1" topLeftCell="A163">
      <selection activeCell="J198" sqref="J198"/>
    </customSheetView>
  </customSheetViews>
  <mergeCells count="2">
    <mergeCell ref="A1:D1"/>
    <mergeCell ref="A3:D3"/>
  </mergeCells>
  <pageMargins left="0.7" right="0.7" top="0.78740157499999996" bottom="0.78740157499999996" header="0.3" footer="0.3"/>
  <pageSetup paperSize="9" scale="4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70BAD-CC41-4C89-B148-B2B1A6E5DB97}">
  <sheetPr codeName="Tabelle6"/>
  <dimension ref="A3:L53"/>
  <sheetViews>
    <sheetView workbookViewId="0">
      <selection activeCell="E28" sqref="E28"/>
    </sheetView>
  </sheetViews>
  <sheetFormatPr baseColWidth="10" defaultRowHeight="14.4" x14ac:dyDescent="0.3"/>
  <cols>
    <col min="1" max="1" width="15.6640625" customWidth="1"/>
    <col min="4" max="4" width="22.6640625" customWidth="1"/>
    <col min="5" max="5" width="21.21875" customWidth="1"/>
    <col min="6" max="6" width="12.33203125" customWidth="1"/>
    <col min="7" max="7" width="35" customWidth="1"/>
    <col min="8" max="8" width="23" customWidth="1"/>
  </cols>
  <sheetData>
    <row r="3" spans="1:12" x14ac:dyDescent="0.3">
      <c r="A3" s="33" t="s">
        <v>18</v>
      </c>
      <c r="B3" s="33" t="s">
        <v>21</v>
      </c>
      <c r="D3" s="1" t="s">
        <v>51</v>
      </c>
      <c r="E3" s="1" t="s">
        <v>114</v>
      </c>
      <c r="G3" s="1" t="s">
        <v>115</v>
      </c>
      <c r="H3" s="1" t="s">
        <v>194</v>
      </c>
      <c r="I3" s="1" t="s">
        <v>27</v>
      </c>
      <c r="J3" s="1" t="s">
        <v>28</v>
      </c>
      <c r="L3" s="1" t="s">
        <v>32</v>
      </c>
    </row>
    <row r="4" spans="1:12" x14ac:dyDescent="0.3">
      <c r="A4" s="36" t="s">
        <v>24</v>
      </c>
      <c r="B4">
        <v>0</v>
      </c>
      <c r="D4" s="22" t="s">
        <v>24</v>
      </c>
      <c r="E4" s="22" t="s">
        <v>24</v>
      </c>
      <c r="G4" s="22" t="s">
        <v>24</v>
      </c>
      <c r="H4" s="22" t="s">
        <v>24</v>
      </c>
      <c r="I4" s="22" t="s">
        <v>24</v>
      </c>
      <c r="J4" s="22" t="s">
        <v>24</v>
      </c>
      <c r="L4" s="22" t="s">
        <v>24</v>
      </c>
    </row>
    <row r="5" spans="1:12" x14ac:dyDescent="0.3">
      <c r="A5" s="32" t="s">
        <v>42</v>
      </c>
      <c r="B5">
        <v>3</v>
      </c>
      <c r="D5" s="331" t="s">
        <v>461</v>
      </c>
      <c r="E5" t="s">
        <v>163</v>
      </c>
      <c r="F5" t="s">
        <v>177</v>
      </c>
      <c r="G5" t="s">
        <v>71</v>
      </c>
      <c r="H5" t="s">
        <v>198</v>
      </c>
      <c r="I5" s="22" t="s">
        <v>29</v>
      </c>
      <c r="J5" s="22" t="s">
        <v>58</v>
      </c>
      <c r="L5" s="22" t="s">
        <v>38</v>
      </c>
    </row>
    <row r="6" spans="1:12" x14ac:dyDescent="0.3">
      <c r="A6" s="32" t="s">
        <v>75</v>
      </c>
      <c r="B6" s="32">
        <v>4</v>
      </c>
      <c r="D6" t="s">
        <v>89</v>
      </c>
      <c r="E6" t="s">
        <v>164</v>
      </c>
      <c r="F6" t="s">
        <v>161</v>
      </c>
      <c r="G6" t="s">
        <v>70</v>
      </c>
      <c r="H6" t="s">
        <v>196</v>
      </c>
      <c r="I6" s="22" t="s">
        <v>30</v>
      </c>
      <c r="J6" s="22" t="s">
        <v>59</v>
      </c>
      <c r="L6" s="22" t="s">
        <v>39</v>
      </c>
    </row>
    <row r="7" spans="1:12" x14ac:dyDescent="0.3">
      <c r="A7" s="32" t="s">
        <v>5</v>
      </c>
      <c r="B7" s="32">
        <v>5</v>
      </c>
      <c r="D7" t="s">
        <v>90</v>
      </c>
      <c r="E7" t="s">
        <v>165</v>
      </c>
      <c r="F7" t="s">
        <v>162</v>
      </c>
      <c r="G7" s="101" t="s">
        <v>126</v>
      </c>
      <c r="H7" t="s">
        <v>197</v>
      </c>
      <c r="I7" s="22" t="s">
        <v>57</v>
      </c>
      <c r="J7" s="22" t="s">
        <v>60</v>
      </c>
      <c r="L7" s="22" t="s">
        <v>33</v>
      </c>
    </row>
    <row r="8" spans="1:12" x14ac:dyDescent="0.3">
      <c r="A8" s="32" t="s">
        <v>72</v>
      </c>
      <c r="B8" s="32">
        <v>6</v>
      </c>
      <c r="D8" t="s">
        <v>91</v>
      </c>
      <c r="E8" t="s">
        <v>166</v>
      </c>
      <c r="F8" t="s">
        <v>162</v>
      </c>
      <c r="G8" t="s">
        <v>127</v>
      </c>
      <c r="H8" t="s">
        <v>404</v>
      </c>
      <c r="I8" s="22" t="s">
        <v>120</v>
      </c>
      <c r="J8" s="22"/>
      <c r="L8" s="22" t="s">
        <v>34</v>
      </c>
    </row>
    <row r="9" spans="1:12" x14ac:dyDescent="0.3">
      <c r="A9" s="32" t="s">
        <v>43</v>
      </c>
      <c r="B9" s="32">
        <v>6.5</v>
      </c>
      <c r="D9" t="s">
        <v>94</v>
      </c>
      <c r="E9" t="s">
        <v>167</v>
      </c>
      <c r="F9" t="s">
        <v>162</v>
      </c>
      <c r="G9" s="101" t="s">
        <v>125</v>
      </c>
      <c r="H9" s="101" t="s">
        <v>411</v>
      </c>
      <c r="L9" s="22" t="s">
        <v>35</v>
      </c>
    </row>
    <row r="10" spans="1:12" x14ac:dyDescent="0.3">
      <c r="A10" s="32" t="s">
        <v>6</v>
      </c>
      <c r="B10" s="35">
        <v>8</v>
      </c>
      <c r="D10" t="s">
        <v>105</v>
      </c>
      <c r="E10" t="s">
        <v>168</v>
      </c>
      <c r="F10" t="s">
        <v>162</v>
      </c>
      <c r="G10" t="s">
        <v>73</v>
      </c>
      <c r="H10" s="22"/>
      <c r="L10" s="22" t="s">
        <v>36</v>
      </c>
    </row>
    <row r="11" spans="1:12" x14ac:dyDescent="0.3">
      <c r="A11" s="32" t="s">
        <v>8</v>
      </c>
      <c r="B11" s="35">
        <v>10</v>
      </c>
      <c r="D11" t="s">
        <v>106</v>
      </c>
      <c r="E11" t="s">
        <v>169</v>
      </c>
      <c r="F11" t="s">
        <v>178</v>
      </c>
      <c r="G11" s="101" t="s">
        <v>122</v>
      </c>
      <c r="H11" s="22"/>
      <c r="L11" s="22" t="s">
        <v>37</v>
      </c>
    </row>
    <row r="12" spans="1:12" x14ac:dyDescent="0.3">
      <c r="A12" s="32" t="s">
        <v>499</v>
      </c>
      <c r="B12" s="35">
        <v>12</v>
      </c>
      <c r="D12" t="s">
        <v>95</v>
      </c>
      <c r="E12" s="101" t="s">
        <v>179</v>
      </c>
      <c r="F12" t="s">
        <v>160</v>
      </c>
      <c r="G12" t="s">
        <v>148</v>
      </c>
      <c r="H12" s="101"/>
      <c r="L12" s="22" t="s">
        <v>61</v>
      </c>
    </row>
    <row r="13" spans="1:12" x14ac:dyDescent="0.3">
      <c r="A13" s="32" t="s">
        <v>15</v>
      </c>
      <c r="B13" s="35">
        <v>13</v>
      </c>
      <c r="D13" t="s">
        <v>96</v>
      </c>
      <c r="E13" t="s">
        <v>170</v>
      </c>
      <c r="F13" t="s">
        <v>160</v>
      </c>
      <c r="G13" t="s">
        <v>113</v>
      </c>
      <c r="L13" s="22" t="s">
        <v>62</v>
      </c>
    </row>
    <row r="14" spans="1:12" x14ac:dyDescent="0.3">
      <c r="A14" s="32" t="s">
        <v>185</v>
      </c>
      <c r="B14" s="35">
        <v>15</v>
      </c>
      <c r="D14" t="s">
        <v>97</v>
      </c>
      <c r="E14" t="s">
        <v>171</v>
      </c>
      <c r="F14" t="s">
        <v>160</v>
      </c>
      <c r="G14" t="s">
        <v>124</v>
      </c>
      <c r="L14" s="22" t="s">
        <v>63</v>
      </c>
    </row>
    <row r="15" spans="1:12" x14ac:dyDescent="0.3">
      <c r="A15" s="32" t="s">
        <v>4</v>
      </c>
      <c r="B15" s="35">
        <v>16</v>
      </c>
      <c r="D15" t="s">
        <v>104</v>
      </c>
      <c r="E15" t="s">
        <v>172</v>
      </c>
      <c r="F15" t="s">
        <v>160</v>
      </c>
      <c r="G15" t="s">
        <v>184</v>
      </c>
      <c r="L15" s="22" t="s">
        <v>64</v>
      </c>
    </row>
    <row r="16" spans="1:12" x14ac:dyDescent="0.3">
      <c r="A16" s="32" t="s">
        <v>68</v>
      </c>
      <c r="B16" s="35">
        <v>18</v>
      </c>
      <c r="D16" t="s">
        <v>108</v>
      </c>
      <c r="E16" t="s">
        <v>173</v>
      </c>
      <c r="F16" t="s">
        <v>160</v>
      </c>
      <c r="G16" t="s">
        <v>181</v>
      </c>
      <c r="L16" s="22" t="s">
        <v>65</v>
      </c>
    </row>
    <row r="17" spans="1:7" x14ac:dyDescent="0.3">
      <c r="A17" s="32" t="s">
        <v>69</v>
      </c>
      <c r="B17" s="35">
        <v>19</v>
      </c>
      <c r="D17" s="331" t="s">
        <v>463</v>
      </c>
      <c r="E17" t="s">
        <v>174</v>
      </c>
      <c r="F17" t="s">
        <v>160</v>
      </c>
      <c r="G17" t="s">
        <v>182</v>
      </c>
    </row>
    <row r="18" spans="1:7" x14ac:dyDescent="0.3">
      <c r="A18" s="34" t="s">
        <v>334</v>
      </c>
      <c r="B18" s="35">
        <v>21</v>
      </c>
      <c r="D18" t="s">
        <v>107</v>
      </c>
      <c r="E18" t="s">
        <v>175</v>
      </c>
      <c r="F18" t="s">
        <v>160</v>
      </c>
      <c r="G18" t="s">
        <v>183</v>
      </c>
    </row>
    <row r="19" spans="1:7" x14ac:dyDescent="0.3">
      <c r="A19" s="34" t="s">
        <v>7</v>
      </c>
      <c r="B19" s="35">
        <v>22</v>
      </c>
      <c r="D19" t="s">
        <v>99</v>
      </c>
      <c r="E19" t="s">
        <v>176</v>
      </c>
      <c r="F19" t="s">
        <v>160</v>
      </c>
      <c r="G19" t="s">
        <v>117</v>
      </c>
    </row>
    <row r="20" spans="1:7" x14ac:dyDescent="0.3">
      <c r="A20" s="34" t="s">
        <v>19</v>
      </c>
      <c r="B20" s="35">
        <v>24</v>
      </c>
      <c r="D20" t="s">
        <v>100</v>
      </c>
      <c r="G20" t="s">
        <v>116</v>
      </c>
    </row>
    <row r="21" spans="1:7" x14ac:dyDescent="0.3">
      <c r="A21" s="34" t="s">
        <v>14</v>
      </c>
      <c r="B21" s="35">
        <v>25</v>
      </c>
      <c r="D21" t="s">
        <v>101</v>
      </c>
      <c r="G21" t="s">
        <v>118</v>
      </c>
    </row>
    <row r="22" spans="1:7" x14ac:dyDescent="0.3">
      <c r="A22" s="34" t="s">
        <v>17</v>
      </c>
      <c r="B22" s="35">
        <v>26</v>
      </c>
      <c r="D22" t="s">
        <v>464</v>
      </c>
      <c r="G22" t="s">
        <v>153</v>
      </c>
    </row>
    <row r="23" spans="1:7" x14ac:dyDescent="0.3">
      <c r="A23" s="34" t="s">
        <v>20</v>
      </c>
      <c r="B23" s="35">
        <v>28</v>
      </c>
      <c r="D23" t="s">
        <v>109</v>
      </c>
      <c r="G23" t="s">
        <v>154</v>
      </c>
    </row>
    <row r="24" spans="1:7" x14ac:dyDescent="0.3">
      <c r="A24" s="34" t="s">
        <v>16</v>
      </c>
      <c r="B24" s="35">
        <v>30</v>
      </c>
      <c r="D24" t="s">
        <v>110</v>
      </c>
      <c r="G24" t="s">
        <v>155</v>
      </c>
    </row>
    <row r="25" spans="1:7" x14ac:dyDescent="0.3">
      <c r="A25" s="34" t="s">
        <v>74</v>
      </c>
      <c r="B25" s="35">
        <v>38</v>
      </c>
      <c r="D25" t="s">
        <v>53</v>
      </c>
      <c r="G25" t="s">
        <v>156</v>
      </c>
    </row>
    <row r="26" spans="1:7" x14ac:dyDescent="0.3">
      <c r="A26" s="34" t="s">
        <v>13</v>
      </c>
      <c r="B26" s="35">
        <v>40</v>
      </c>
      <c r="D26" t="s">
        <v>54</v>
      </c>
      <c r="E26" s="32"/>
      <c r="G26" t="s">
        <v>157</v>
      </c>
    </row>
    <row r="27" spans="1:7" x14ac:dyDescent="0.3">
      <c r="A27" s="34" t="s">
        <v>500</v>
      </c>
      <c r="B27" s="35">
        <v>45</v>
      </c>
      <c r="D27" t="s">
        <v>55</v>
      </c>
      <c r="E27" s="32"/>
      <c r="G27" t="s">
        <v>158</v>
      </c>
    </row>
    <row r="28" spans="1:7" x14ac:dyDescent="0.3">
      <c r="A28" s="34"/>
      <c r="B28" s="35">
        <v>60</v>
      </c>
      <c r="D28" t="s">
        <v>56</v>
      </c>
      <c r="G28" s="101" t="s">
        <v>134</v>
      </c>
    </row>
    <row r="29" spans="1:7" x14ac:dyDescent="0.3">
      <c r="B29" s="35">
        <v>70</v>
      </c>
      <c r="D29" t="s">
        <v>460</v>
      </c>
      <c r="G29" s="101" t="s">
        <v>129</v>
      </c>
    </row>
    <row r="30" spans="1:7" x14ac:dyDescent="0.3">
      <c r="B30" s="35">
        <v>120</v>
      </c>
      <c r="D30" t="s">
        <v>480</v>
      </c>
      <c r="G30" s="101" t="s">
        <v>130</v>
      </c>
    </row>
    <row r="31" spans="1:7" x14ac:dyDescent="0.3">
      <c r="B31" s="35">
        <v>150</v>
      </c>
      <c r="D31" t="s">
        <v>84</v>
      </c>
      <c r="G31" s="101" t="s">
        <v>150</v>
      </c>
    </row>
    <row r="32" spans="1:7" x14ac:dyDescent="0.3">
      <c r="D32" t="s">
        <v>86</v>
      </c>
      <c r="G32" s="101" t="s">
        <v>133</v>
      </c>
    </row>
    <row r="33" spans="4:8" x14ac:dyDescent="0.3">
      <c r="D33" t="s">
        <v>85</v>
      </c>
      <c r="G33" s="101" t="s">
        <v>135</v>
      </c>
    </row>
    <row r="34" spans="4:8" x14ac:dyDescent="0.3">
      <c r="D34" t="s">
        <v>479</v>
      </c>
      <c r="G34" s="101" t="s">
        <v>132</v>
      </c>
    </row>
    <row r="35" spans="4:8" x14ac:dyDescent="0.3">
      <c r="D35" t="s">
        <v>489</v>
      </c>
      <c r="E35" s="32"/>
      <c r="G35" s="101" t="s">
        <v>131</v>
      </c>
    </row>
    <row r="36" spans="4:8" x14ac:dyDescent="0.3">
      <c r="D36" t="s">
        <v>490</v>
      </c>
      <c r="E36" s="35"/>
      <c r="G36" s="101" t="s">
        <v>140</v>
      </c>
    </row>
    <row r="37" spans="4:8" x14ac:dyDescent="0.3">
      <c r="D37" t="s">
        <v>76</v>
      </c>
      <c r="E37" s="32"/>
      <c r="G37" s="101" t="s">
        <v>149</v>
      </c>
    </row>
    <row r="38" spans="4:8" x14ac:dyDescent="0.3">
      <c r="D38" t="s">
        <v>128</v>
      </c>
      <c r="E38" s="35"/>
      <c r="G38" s="101" t="s">
        <v>146</v>
      </c>
      <c r="H38" s="101"/>
    </row>
    <row r="39" spans="4:8" x14ac:dyDescent="0.3">
      <c r="D39" t="s">
        <v>385</v>
      </c>
      <c r="E39" s="35"/>
      <c r="G39" s="101" t="s">
        <v>141</v>
      </c>
      <c r="H39" s="101"/>
    </row>
    <row r="40" spans="4:8" x14ac:dyDescent="0.3">
      <c r="D40" s="32" t="s">
        <v>103</v>
      </c>
      <c r="E40" s="32"/>
      <c r="G40" s="101" t="s">
        <v>142</v>
      </c>
    </row>
    <row r="41" spans="4:8" x14ac:dyDescent="0.3">
      <c r="D41" s="35" t="s">
        <v>79</v>
      </c>
      <c r="E41" s="32"/>
      <c r="G41" s="101" t="s">
        <v>143</v>
      </c>
    </row>
    <row r="42" spans="4:8" x14ac:dyDescent="0.3">
      <c r="D42" s="35" t="s">
        <v>80</v>
      </c>
      <c r="G42" s="101" t="s">
        <v>144</v>
      </c>
    </row>
    <row r="43" spans="4:8" x14ac:dyDescent="0.3">
      <c r="D43" s="35" t="s">
        <v>77</v>
      </c>
      <c r="G43" s="101" t="s">
        <v>145</v>
      </c>
    </row>
    <row r="44" spans="4:8" x14ac:dyDescent="0.3">
      <c r="D44" s="35" t="s">
        <v>87</v>
      </c>
      <c r="G44" s="101" t="s">
        <v>137</v>
      </c>
    </row>
    <row r="45" spans="4:8" x14ac:dyDescent="0.3">
      <c r="D45" s="35" t="s">
        <v>78</v>
      </c>
      <c r="G45" s="101" t="s">
        <v>147</v>
      </c>
    </row>
    <row r="46" spans="4:8" x14ac:dyDescent="0.3">
      <c r="D46" s="32" t="s">
        <v>50</v>
      </c>
      <c r="G46" s="101" t="s">
        <v>136</v>
      </c>
    </row>
    <row r="47" spans="4:8" x14ac:dyDescent="0.3">
      <c r="D47" s="32" t="s">
        <v>49</v>
      </c>
      <c r="G47" s="101"/>
    </row>
    <row r="48" spans="4:8" x14ac:dyDescent="0.3">
      <c r="D48" t="s">
        <v>47</v>
      </c>
      <c r="G48" s="101"/>
    </row>
    <row r="49" spans="4:7" x14ac:dyDescent="0.3">
      <c r="D49" t="s">
        <v>48</v>
      </c>
      <c r="G49" s="101"/>
    </row>
    <row r="50" spans="4:7" x14ac:dyDescent="0.3">
      <c r="D50" s="32" t="s">
        <v>206</v>
      </c>
      <c r="G50" s="101"/>
    </row>
    <row r="51" spans="4:7" x14ac:dyDescent="0.3">
      <c r="D51" t="s">
        <v>44</v>
      </c>
      <c r="G51" s="101"/>
    </row>
    <row r="52" spans="4:7" x14ac:dyDescent="0.3">
      <c r="G52" s="101"/>
    </row>
    <row r="53" spans="4:7" x14ac:dyDescent="0.3">
      <c r="G53" s="101"/>
    </row>
  </sheetData>
  <sheetProtection algorithmName="SHA-512" hashValue="q+YmjmyjCg1Deh9eFBR0IbLkkR1zRlivASw/Di1BDA9+hLGm7GtCIWW8ELu0hx4OoilaMASU11WAGJyt0o3iqg==" saltValue="KfYBsQNl1+s3FjjzMgVfNA==" spinCount="100000" sheet="1" objects="1" scenarios="1"/>
  <sortState ref="H5:H7">
    <sortCondition ref="H5"/>
  </sortState>
  <customSheetViews>
    <customSheetView guid="{FE067FC6-7EB3-406B-8435-C9ED547E8D12}" topLeftCell="A33">
      <selection activeCell="D32" sqref="D32"/>
    </customSheetView>
    <customSheetView guid="{3820E7AC-711A-43EC-A82C-460270C9764C}" topLeftCell="A33">
      <selection activeCell="D32" sqref="D32"/>
    </customSheetView>
    <customSheetView guid="{EBE20877-3D3B-4886-B090-A86E3F32FA67}" topLeftCell="A33">
      <selection activeCell="D32" sqref="D32"/>
    </customSheetView>
    <customSheetView guid="{DC5C9D8D-1AFD-4AD0-B74A-3B58FC6FCACA}" topLeftCell="A33">
      <selection activeCell="D32" sqref="D32"/>
    </customSheetView>
    <customSheetView guid="{6F693551-FE27-4343-8D79-C10B089EB874}" topLeftCell="A33">
      <selection activeCell="D32" sqref="D32"/>
    </customSheetView>
    <customSheetView guid="{16AE7C5C-C26E-409B-ACF7-CB08BC6F6B20}" topLeftCell="A33">
      <selection activeCell="D32" sqref="D32"/>
    </customSheetView>
    <customSheetView guid="{35EBBE57-0E4C-4A5F-9CFC-2B942A891F38}" topLeftCell="A7">
      <selection activeCell="E42" sqref="E42"/>
    </customSheetView>
  </customSheetView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6D51-58BF-4300-80B3-370F769BA65F}">
  <sheetPr codeName="Tabelle2"/>
  <dimension ref="A1:H58"/>
  <sheetViews>
    <sheetView workbookViewId="0">
      <selection activeCell="C19" sqref="C19"/>
    </sheetView>
  </sheetViews>
  <sheetFormatPr baseColWidth="10" defaultRowHeight="14.4" x14ac:dyDescent="0.3"/>
  <cols>
    <col min="1" max="1" width="84.88671875" customWidth="1"/>
    <col min="4" max="4" width="9.33203125" customWidth="1"/>
    <col min="5" max="5" width="11" customWidth="1"/>
    <col min="6" max="6" width="15.88671875" customWidth="1"/>
    <col min="7" max="7" width="17.44140625" hidden="1" customWidth="1"/>
  </cols>
  <sheetData>
    <row r="1" spans="1:8" ht="44.55" customHeight="1" thickBot="1" x14ac:dyDescent="0.35">
      <c r="A1" s="414" t="s">
        <v>412</v>
      </c>
      <c r="B1" s="415"/>
      <c r="C1" s="415"/>
      <c r="D1" s="415"/>
      <c r="E1" s="415"/>
      <c r="F1" s="416"/>
    </row>
    <row r="2" spans="1:8" ht="15" thickBot="1" x14ac:dyDescent="0.35"/>
    <row r="3" spans="1:8" ht="30" customHeight="1" thickBot="1" x14ac:dyDescent="0.35">
      <c r="A3" s="249" t="s">
        <v>413</v>
      </c>
      <c r="B3" s="248" t="s">
        <v>393</v>
      </c>
      <c r="C3" s="247" t="s">
        <v>394</v>
      </c>
      <c r="D3" s="247" t="s">
        <v>402</v>
      </c>
      <c r="E3" s="263" t="s">
        <v>25</v>
      </c>
      <c r="F3" s="264" t="s">
        <v>397</v>
      </c>
      <c r="G3" s="265" t="s">
        <v>414</v>
      </c>
      <c r="H3" s="39"/>
    </row>
    <row r="4" spans="1:8" ht="16.95" customHeight="1" x14ac:dyDescent="0.3">
      <c r="A4" s="266" t="s">
        <v>415</v>
      </c>
      <c r="B4" s="267">
        <v>6</v>
      </c>
      <c r="C4" s="250">
        <v>1</v>
      </c>
      <c r="D4" s="268">
        <v>1</v>
      </c>
      <c r="E4" s="269">
        <f>0.3+6.1+(4.08/5)</f>
        <v>7.2159999999999993</v>
      </c>
      <c r="F4" s="270">
        <f>B4*C4*D4*E4</f>
        <v>43.295999999999992</v>
      </c>
      <c r="G4" s="271"/>
      <c r="H4" s="39"/>
    </row>
    <row r="5" spans="1:8" ht="16.95" customHeight="1" x14ac:dyDescent="0.3">
      <c r="A5" s="266" t="s">
        <v>416</v>
      </c>
      <c r="B5" s="267">
        <v>6</v>
      </c>
      <c r="C5" s="250">
        <v>1</v>
      </c>
      <c r="D5" s="268">
        <v>1</v>
      </c>
      <c r="E5" s="269">
        <f>3.8+6.1+(4.08/5)</f>
        <v>10.715999999999999</v>
      </c>
      <c r="F5" s="271">
        <f>B5*C5*D5*E5</f>
        <v>64.295999999999992</v>
      </c>
      <c r="G5" s="271"/>
      <c r="H5" s="39"/>
    </row>
    <row r="6" spans="1:8" ht="16.95" customHeight="1" thickBot="1" x14ac:dyDescent="0.35">
      <c r="A6" s="272" t="s">
        <v>417</v>
      </c>
      <c r="B6" s="273">
        <v>6</v>
      </c>
      <c r="C6" s="274">
        <v>1</v>
      </c>
      <c r="D6" s="275">
        <v>1</v>
      </c>
      <c r="E6" s="276">
        <f>0.3+6.3+(4.08/5)</f>
        <v>7.4159999999999995</v>
      </c>
      <c r="F6" s="277">
        <f t="shared" ref="F6:F13" si="0">B6*C6*D6*E6</f>
        <v>44.495999999999995</v>
      </c>
      <c r="G6" s="278"/>
      <c r="H6" s="39"/>
    </row>
    <row r="7" spans="1:8" ht="16.95" customHeight="1" x14ac:dyDescent="0.3">
      <c r="A7" s="279" t="s">
        <v>418</v>
      </c>
      <c r="B7" s="267">
        <v>6</v>
      </c>
      <c r="C7" s="250">
        <v>1</v>
      </c>
      <c r="D7" s="268">
        <v>1</v>
      </c>
      <c r="E7" s="269">
        <f>0.3+1.5+5.4</f>
        <v>7.2</v>
      </c>
      <c r="F7" s="271">
        <f t="shared" si="0"/>
        <v>43.2</v>
      </c>
      <c r="G7" s="278"/>
      <c r="H7" s="39"/>
    </row>
    <row r="8" spans="1:8" ht="16.95" customHeight="1" x14ac:dyDescent="0.3">
      <c r="A8" s="280" t="s">
        <v>419</v>
      </c>
      <c r="B8" s="267">
        <v>6</v>
      </c>
      <c r="C8" s="250">
        <v>1</v>
      </c>
      <c r="D8" s="268">
        <v>1</v>
      </c>
      <c r="E8" s="269">
        <f>0.3+1.7+4.2</f>
        <v>6.2</v>
      </c>
      <c r="F8" s="278">
        <f t="shared" si="0"/>
        <v>37.200000000000003</v>
      </c>
      <c r="G8" s="278"/>
      <c r="H8" s="39"/>
    </row>
    <row r="9" spans="1:8" ht="16.95" customHeight="1" x14ac:dyDescent="0.3">
      <c r="A9" s="281" t="s">
        <v>420</v>
      </c>
      <c r="B9" s="267">
        <v>6</v>
      </c>
      <c r="C9" s="250">
        <v>1</v>
      </c>
      <c r="D9" s="268">
        <v>1</v>
      </c>
      <c r="E9" s="269">
        <f>0.3+5.7</f>
        <v>6</v>
      </c>
      <c r="F9" s="278">
        <f t="shared" si="0"/>
        <v>36</v>
      </c>
      <c r="G9" s="278"/>
      <c r="H9" s="39"/>
    </row>
    <row r="10" spans="1:8" ht="16.95" customHeight="1" thickBot="1" x14ac:dyDescent="0.35">
      <c r="A10" s="272" t="s">
        <v>421</v>
      </c>
      <c r="B10" s="273">
        <v>6</v>
      </c>
      <c r="C10" s="274">
        <v>1</v>
      </c>
      <c r="D10" s="275">
        <v>1</v>
      </c>
      <c r="E10" s="276">
        <f>0.3+4.2</f>
        <v>4.5</v>
      </c>
      <c r="F10" s="277">
        <f t="shared" si="0"/>
        <v>27</v>
      </c>
      <c r="G10" s="282"/>
      <c r="H10" s="39"/>
    </row>
    <row r="11" spans="1:8" ht="16.95" customHeight="1" x14ac:dyDescent="0.3">
      <c r="A11" s="266" t="s">
        <v>422</v>
      </c>
      <c r="B11" s="267">
        <v>8.8000000000000007</v>
      </c>
      <c r="C11" s="250">
        <v>20</v>
      </c>
      <c r="D11" s="268">
        <v>1</v>
      </c>
      <c r="E11" s="269">
        <f>0.3+1.7+(4.08/5)</f>
        <v>2.8159999999999998</v>
      </c>
      <c r="F11" s="283">
        <f t="shared" si="0"/>
        <v>495.61599999999999</v>
      </c>
      <c r="G11" s="282"/>
      <c r="H11" s="39"/>
    </row>
    <row r="12" spans="1:8" ht="16.95" customHeight="1" thickBot="1" x14ac:dyDescent="0.35">
      <c r="A12" s="272" t="s">
        <v>423</v>
      </c>
      <c r="B12" s="273">
        <v>8.8000000000000007</v>
      </c>
      <c r="C12" s="274">
        <v>20</v>
      </c>
      <c r="D12" s="275">
        <v>1</v>
      </c>
      <c r="E12" s="276">
        <f>3.8+6.1+(4.08/5)</f>
        <v>10.715999999999999</v>
      </c>
      <c r="F12" s="284">
        <f t="shared" si="0"/>
        <v>1886.0159999999998</v>
      </c>
      <c r="G12" s="282"/>
      <c r="H12" s="39"/>
    </row>
    <row r="13" spans="1:8" ht="16.95" customHeight="1" thickBot="1" x14ac:dyDescent="0.35">
      <c r="A13" s="266" t="s">
        <v>424</v>
      </c>
      <c r="B13" s="267">
        <v>8.8000000000000007</v>
      </c>
      <c r="C13" s="250">
        <v>20</v>
      </c>
      <c r="D13" s="268">
        <v>1</v>
      </c>
      <c r="E13" s="269">
        <f>0.3+1.7+5.7</f>
        <v>7.7</v>
      </c>
      <c r="F13" s="283">
        <f t="shared" si="0"/>
        <v>1355.2</v>
      </c>
      <c r="G13" s="282"/>
      <c r="H13" s="39"/>
    </row>
    <row r="14" spans="1:8" ht="25.05" customHeight="1" thickBot="1" x14ac:dyDescent="0.35">
      <c r="A14" s="249" t="s">
        <v>425</v>
      </c>
      <c r="B14" s="248" t="s">
        <v>395</v>
      </c>
      <c r="C14" s="247" t="s">
        <v>394</v>
      </c>
      <c r="D14" s="247"/>
      <c r="E14" s="263" t="s">
        <v>25</v>
      </c>
      <c r="F14" s="264" t="s">
        <v>397</v>
      </c>
      <c r="G14" s="285"/>
      <c r="H14" s="39"/>
    </row>
    <row r="15" spans="1:8" ht="16.95" customHeight="1" x14ac:dyDescent="0.3">
      <c r="A15" s="266" t="s">
        <v>426</v>
      </c>
      <c r="B15" s="267">
        <v>10</v>
      </c>
      <c r="C15" s="250">
        <v>10</v>
      </c>
      <c r="D15" s="255"/>
      <c r="E15" s="286">
        <v>15.83</v>
      </c>
      <c r="F15" s="287">
        <f t="shared" ref="F15:F24" si="1">B15*C15*E15</f>
        <v>1583</v>
      </c>
      <c r="G15" s="283">
        <f>B15*C15*38</f>
        <v>3800</v>
      </c>
      <c r="H15" s="39"/>
    </row>
    <row r="16" spans="1:8" ht="16.95" customHeight="1" x14ac:dyDescent="0.3">
      <c r="A16" s="266" t="s">
        <v>427</v>
      </c>
      <c r="B16" s="267">
        <v>10</v>
      </c>
      <c r="C16" s="250">
        <v>10</v>
      </c>
      <c r="D16" s="255"/>
      <c r="E16" s="286">
        <f>15.83/2*1.2</f>
        <v>9.4979999999999993</v>
      </c>
      <c r="F16" s="287">
        <f>B16*C16*E16</f>
        <v>949.8</v>
      </c>
      <c r="G16" s="287">
        <f>B16*C16*33</f>
        <v>3300</v>
      </c>
      <c r="H16" s="39"/>
    </row>
    <row r="17" spans="1:8" ht="16.95" customHeight="1" x14ac:dyDescent="0.3">
      <c r="A17" s="281" t="s">
        <v>428</v>
      </c>
      <c r="B17" s="288">
        <v>10</v>
      </c>
      <c r="C17" s="253">
        <v>10</v>
      </c>
      <c r="D17" s="256"/>
      <c r="E17" s="286">
        <v>15.83</v>
      </c>
      <c r="F17" s="287">
        <f t="shared" si="1"/>
        <v>1583</v>
      </c>
      <c r="G17" s="287">
        <f>B17*C17*30</f>
        <v>3000</v>
      </c>
      <c r="H17" s="39"/>
    </row>
    <row r="18" spans="1:8" ht="16.95" customHeight="1" x14ac:dyDescent="0.3">
      <c r="A18" s="281" t="s">
        <v>429</v>
      </c>
      <c r="B18" s="288">
        <v>10</v>
      </c>
      <c r="C18" s="253">
        <v>10</v>
      </c>
      <c r="D18" s="256"/>
      <c r="E18" s="286">
        <f>(12.94/1400)*1250</f>
        <v>11.553571428571429</v>
      </c>
      <c r="F18" s="287">
        <f>B18*C18*E18</f>
        <v>1155.3571428571429</v>
      </c>
      <c r="G18" s="287">
        <f>B18*C18*12</f>
        <v>1200</v>
      </c>
      <c r="H18" s="39"/>
    </row>
    <row r="19" spans="1:8" ht="16.95" customHeight="1" x14ac:dyDescent="0.3">
      <c r="A19" s="281" t="s">
        <v>430</v>
      </c>
      <c r="B19" s="288">
        <v>10</v>
      </c>
      <c r="C19" s="253">
        <v>10</v>
      </c>
      <c r="D19" s="256"/>
      <c r="E19" s="286">
        <v>12.94</v>
      </c>
      <c r="F19" s="287">
        <f t="shared" si="1"/>
        <v>1294</v>
      </c>
      <c r="G19" s="287">
        <f>B19*C19*25</f>
        <v>2500</v>
      </c>
      <c r="H19" s="39"/>
    </row>
    <row r="20" spans="1:8" ht="16.95" customHeight="1" thickBot="1" x14ac:dyDescent="0.35">
      <c r="A20" s="272" t="s">
        <v>401</v>
      </c>
      <c r="B20" s="273">
        <v>10</v>
      </c>
      <c r="C20" s="274">
        <v>10</v>
      </c>
      <c r="D20" s="289"/>
      <c r="E20" s="276">
        <f>9+1</f>
        <v>10</v>
      </c>
      <c r="F20" s="284">
        <f>B20*C20*E20</f>
        <v>1000</v>
      </c>
      <c r="G20" s="287">
        <f>B20*C20*75/3</f>
        <v>2500</v>
      </c>
      <c r="H20" s="39"/>
    </row>
    <row r="21" spans="1:8" ht="16.95" customHeight="1" x14ac:dyDescent="0.3">
      <c r="A21" s="266" t="s">
        <v>431</v>
      </c>
      <c r="B21" s="267">
        <v>10</v>
      </c>
      <c r="C21" s="250">
        <v>10</v>
      </c>
      <c r="D21" s="255"/>
      <c r="E21" s="269">
        <f>5.3+(4.08/2.5)</f>
        <v>6.9320000000000004</v>
      </c>
      <c r="F21" s="283">
        <f t="shared" ref="F21:F22" si="2">B21*C21*E21</f>
        <v>693.2</v>
      </c>
      <c r="G21" s="287"/>
      <c r="H21" s="39"/>
    </row>
    <row r="22" spans="1:8" ht="16.95" customHeight="1" x14ac:dyDescent="0.3">
      <c r="A22" s="281" t="s">
        <v>432</v>
      </c>
      <c r="B22" s="288">
        <v>10</v>
      </c>
      <c r="C22" s="253">
        <v>10</v>
      </c>
      <c r="D22" s="256"/>
      <c r="E22" s="286">
        <f>3.2+(4.08/2.5)</f>
        <v>4.8320000000000007</v>
      </c>
      <c r="F22" s="287">
        <f t="shared" si="2"/>
        <v>483.20000000000005</v>
      </c>
      <c r="G22" s="287"/>
      <c r="H22" s="39"/>
    </row>
    <row r="23" spans="1:8" ht="16.95" customHeight="1" x14ac:dyDescent="0.3">
      <c r="A23" s="281" t="s">
        <v>433</v>
      </c>
      <c r="B23" s="288">
        <v>10</v>
      </c>
      <c r="C23" s="253">
        <v>10</v>
      </c>
      <c r="D23" s="256"/>
      <c r="E23" s="286">
        <f>18.5+(4.08/2.5)</f>
        <v>20.132000000000001</v>
      </c>
      <c r="F23" s="287">
        <f t="shared" si="1"/>
        <v>2013.2</v>
      </c>
      <c r="G23" s="287">
        <f>B23*C23*40</f>
        <v>4000</v>
      </c>
      <c r="H23" s="39"/>
    </row>
    <row r="24" spans="1:8" ht="16.95" customHeight="1" thickBot="1" x14ac:dyDescent="0.35">
      <c r="A24" s="281" t="s">
        <v>434</v>
      </c>
      <c r="B24" s="288">
        <v>10</v>
      </c>
      <c r="C24" s="253">
        <v>10</v>
      </c>
      <c r="D24" s="256"/>
      <c r="E24" s="286">
        <f>14.9+(4.08/2.5)</f>
        <v>16.532</v>
      </c>
      <c r="F24" s="287">
        <f t="shared" si="1"/>
        <v>1653.2</v>
      </c>
      <c r="G24" s="290">
        <f>B24*C24*30</f>
        <v>3000</v>
      </c>
      <c r="H24" s="39"/>
    </row>
    <row r="25" spans="1:8" ht="25.05" customHeight="1" thickBot="1" x14ac:dyDescent="0.35">
      <c r="A25" s="249" t="s">
        <v>435</v>
      </c>
      <c r="B25" s="248" t="s">
        <v>393</v>
      </c>
      <c r="C25" s="247" t="s">
        <v>394</v>
      </c>
      <c r="D25" s="247"/>
      <c r="E25" s="263" t="s">
        <v>25</v>
      </c>
      <c r="F25" s="264" t="s">
        <v>397</v>
      </c>
      <c r="G25" s="285"/>
      <c r="H25" s="39"/>
    </row>
    <row r="26" spans="1:8" ht="16.95" customHeight="1" x14ac:dyDescent="0.3">
      <c r="A26" s="281" t="s">
        <v>399</v>
      </c>
      <c r="B26" s="288">
        <v>1</v>
      </c>
      <c r="C26" s="253">
        <v>1</v>
      </c>
      <c r="D26" s="291">
        <v>1</v>
      </c>
      <c r="E26" s="292">
        <v>5.7</v>
      </c>
      <c r="F26" s="271">
        <f t="shared" ref="F26:F34" si="3">B26*C26*D26*E26</f>
        <v>5.7</v>
      </c>
      <c r="G26" s="271"/>
      <c r="H26" s="39"/>
    </row>
    <row r="27" spans="1:8" ht="16.95" customHeight="1" x14ac:dyDescent="0.3">
      <c r="A27" s="293" t="s">
        <v>400</v>
      </c>
      <c r="B27" s="294">
        <v>1</v>
      </c>
      <c r="C27" s="254">
        <v>1</v>
      </c>
      <c r="D27" s="295">
        <v>1</v>
      </c>
      <c r="E27" s="296">
        <v>4.2</v>
      </c>
      <c r="F27" s="271">
        <f t="shared" si="3"/>
        <v>4.2</v>
      </c>
      <c r="G27" s="278"/>
      <c r="H27" s="39"/>
    </row>
    <row r="28" spans="1:8" ht="16.95" customHeight="1" x14ac:dyDescent="0.3">
      <c r="A28" s="293" t="s">
        <v>436</v>
      </c>
      <c r="B28" s="294">
        <v>1</v>
      </c>
      <c r="C28" s="254">
        <v>1</v>
      </c>
      <c r="D28" s="295">
        <v>1</v>
      </c>
      <c r="E28" s="296">
        <v>11.4</v>
      </c>
      <c r="F28" s="271">
        <f t="shared" si="3"/>
        <v>11.4</v>
      </c>
      <c r="G28" s="278"/>
      <c r="H28" s="39"/>
    </row>
    <row r="29" spans="1:8" ht="16.95" customHeight="1" thickBot="1" x14ac:dyDescent="0.35">
      <c r="A29" s="272" t="s">
        <v>437</v>
      </c>
      <c r="B29" s="273">
        <v>1</v>
      </c>
      <c r="C29" s="274">
        <v>1</v>
      </c>
      <c r="D29" s="275">
        <v>1</v>
      </c>
      <c r="E29" s="297">
        <v>7.5</v>
      </c>
      <c r="F29" s="298">
        <f t="shared" si="3"/>
        <v>7.5</v>
      </c>
      <c r="G29" s="278"/>
      <c r="H29" s="39"/>
    </row>
    <row r="30" spans="1:8" ht="16.95" customHeight="1" x14ac:dyDescent="0.3">
      <c r="A30" s="299" t="s">
        <v>438</v>
      </c>
      <c r="B30" s="300">
        <v>1</v>
      </c>
      <c r="C30" s="301">
        <v>1</v>
      </c>
      <c r="D30" s="268">
        <v>1</v>
      </c>
      <c r="E30" s="302">
        <v>2.8</v>
      </c>
      <c r="F30" s="270">
        <f t="shared" si="3"/>
        <v>2.8</v>
      </c>
      <c r="G30" s="278"/>
      <c r="H30" s="39"/>
    </row>
    <row r="31" spans="1:8" ht="16.95" customHeight="1" x14ac:dyDescent="0.3">
      <c r="A31" s="293" t="s">
        <v>439</v>
      </c>
      <c r="B31" s="294">
        <v>1</v>
      </c>
      <c r="C31" s="254">
        <v>1</v>
      </c>
      <c r="D31" s="303">
        <v>1</v>
      </c>
      <c r="E31" s="304">
        <v>0.7</v>
      </c>
      <c r="F31" s="271">
        <f t="shared" si="3"/>
        <v>0.7</v>
      </c>
      <c r="G31" s="278"/>
      <c r="H31" s="39"/>
    </row>
    <row r="32" spans="1:8" ht="16.95" customHeight="1" thickBot="1" x14ac:dyDescent="0.35">
      <c r="A32" s="272" t="s">
        <v>440</v>
      </c>
      <c r="B32" s="273">
        <v>1</v>
      </c>
      <c r="C32" s="274">
        <v>1</v>
      </c>
      <c r="D32" s="275">
        <v>1</v>
      </c>
      <c r="E32" s="297">
        <v>8.3000000000000007</v>
      </c>
      <c r="F32" s="277">
        <f t="shared" si="3"/>
        <v>8.3000000000000007</v>
      </c>
      <c r="G32" s="282"/>
      <c r="H32" s="39"/>
    </row>
    <row r="33" spans="1:8" ht="16.95" customHeight="1" x14ac:dyDescent="0.3">
      <c r="A33" s="266" t="s">
        <v>396</v>
      </c>
      <c r="B33" s="267">
        <v>60</v>
      </c>
      <c r="C33" s="250">
        <v>3</v>
      </c>
      <c r="D33" s="268">
        <v>1</v>
      </c>
      <c r="E33" s="302">
        <f>19*0.3</f>
        <v>5.7</v>
      </c>
      <c r="F33" s="283">
        <f>B33*C33*D33*E33</f>
        <v>1026</v>
      </c>
      <c r="G33" s="282"/>
      <c r="H33" s="39"/>
    </row>
    <row r="34" spans="1:8" ht="16.95" customHeight="1" thickBot="1" x14ac:dyDescent="0.35">
      <c r="A34" s="293" t="s">
        <v>441</v>
      </c>
      <c r="B34" s="288">
        <v>8.8000000000000007</v>
      </c>
      <c r="C34" s="253">
        <v>20</v>
      </c>
      <c r="D34" s="275">
        <v>1</v>
      </c>
      <c r="E34" s="302">
        <v>5.7</v>
      </c>
      <c r="F34" s="283">
        <f t="shared" si="3"/>
        <v>1003.2</v>
      </c>
      <c r="G34" s="282"/>
      <c r="H34" s="39"/>
    </row>
    <row r="35" spans="1:8" ht="25.05" customHeight="1" thickBot="1" x14ac:dyDescent="0.35">
      <c r="A35" s="249" t="s">
        <v>115</v>
      </c>
      <c r="B35" s="248" t="s">
        <v>393</v>
      </c>
      <c r="C35" s="247" t="s">
        <v>394</v>
      </c>
      <c r="D35" s="305"/>
      <c r="E35" s="263" t="s">
        <v>25</v>
      </c>
      <c r="F35" s="264" t="s">
        <v>397</v>
      </c>
      <c r="G35" s="285"/>
      <c r="H35" s="39"/>
    </row>
    <row r="36" spans="1:8" ht="16.95" customHeight="1" x14ac:dyDescent="0.3">
      <c r="A36" s="306" t="s">
        <v>442</v>
      </c>
      <c r="B36" s="267">
        <v>3.05</v>
      </c>
      <c r="C36" s="250">
        <v>2.0499999999999998</v>
      </c>
      <c r="D36" s="268">
        <v>1</v>
      </c>
      <c r="E36" s="302">
        <v>65.5</v>
      </c>
      <c r="F36" s="283">
        <f>B36*C36*D36*E36</f>
        <v>409.53874999999999</v>
      </c>
      <c r="G36" s="271"/>
      <c r="H36" s="39"/>
    </row>
    <row r="37" spans="1:8" ht="16.95" customHeight="1" x14ac:dyDescent="0.3">
      <c r="A37" s="306" t="s">
        <v>443</v>
      </c>
      <c r="B37" s="267">
        <v>3.05</v>
      </c>
      <c r="C37" s="250">
        <v>2.0499999999999998</v>
      </c>
      <c r="D37" s="268">
        <v>1</v>
      </c>
      <c r="E37" s="302">
        <v>130.69999999999999</v>
      </c>
      <c r="F37" s="283">
        <f>B37*C37*D37*E37</f>
        <v>817.20174999999983</v>
      </c>
      <c r="G37" s="271"/>
      <c r="H37" s="39"/>
    </row>
    <row r="38" spans="1:8" ht="16.95" customHeight="1" thickBot="1" x14ac:dyDescent="0.35">
      <c r="A38" s="307" t="s">
        <v>444</v>
      </c>
      <c r="B38" s="273">
        <v>3.05</v>
      </c>
      <c r="C38" s="274">
        <v>2.0499999999999998</v>
      </c>
      <c r="D38" s="275">
        <v>1</v>
      </c>
      <c r="E38" s="297">
        <v>67.5</v>
      </c>
      <c r="F38" s="284">
        <f t="shared" ref="F38" si="4">B38*C38*D38*E38</f>
        <v>422.04374999999999</v>
      </c>
      <c r="G38" s="271"/>
      <c r="H38" s="39"/>
    </row>
    <row r="39" spans="1:8" ht="16.95" customHeight="1" x14ac:dyDescent="0.3">
      <c r="A39" s="306" t="s">
        <v>445</v>
      </c>
      <c r="B39" s="308"/>
      <c r="C39" s="251"/>
      <c r="D39" s="268">
        <v>1</v>
      </c>
      <c r="E39" s="302">
        <v>127</v>
      </c>
      <c r="F39" s="283">
        <f>D39*E39</f>
        <v>127</v>
      </c>
      <c r="G39" s="278"/>
      <c r="H39" s="39"/>
    </row>
    <row r="40" spans="1:8" ht="16.95" customHeight="1" thickBot="1" x14ac:dyDescent="0.35">
      <c r="A40" s="309" t="s">
        <v>446</v>
      </c>
      <c r="B40" s="310"/>
      <c r="C40" s="311"/>
      <c r="D40" s="275">
        <v>1</v>
      </c>
      <c r="E40" s="297">
        <v>192</v>
      </c>
      <c r="F40" s="284">
        <f>D40*E40</f>
        <v>192</v>
      </c>
      <c r="G40" s="282"/>
      <c r="H40" s="39"/>
    </row>
    <row r="41" spans="1:8" ht="16.95" customHeight="1" thickBot="1" x14ac:dyDescent="0.35">
      <c r="A41" s="309" t="s">
        <v>447</v>
      </c>
      <c r="B41" s="308"/>
      <c r="C41" s="251"/>
      <c r="D41" s="268">
        <v>1</v>
      </c>
      <c r="E41" s="302">
        <v>14.4</v>
      </c>
      <c r="F41" s="283">
        <f>D41*E41</f>
        <v>14.4</v>
      </c>
      <c r="G41" s="282"/>
      <c r="H41" s="39"/>
    </row>
    <row r="42" spans="1:8" ht="16.95" customHeight="1" thickBot="1" x14ac:dyDescent="0.35">
      <c r="A42" s="309" t="s">
        <v>122</v>
      </c>
      <c r="B42" s="308"/>
      <c r="C42" s="251"/>
      <c r="D42" s="268">
        <v>1</v>
      </c>
      <c r="E42" s="302">
        <v>-27.5</v>
      </c>
      <c r="F42" s="283">
        <f>D42*E42</f>
        <v>-27.5</v>
      </c>
      <c r="G42" s="282"/>
      <c r="H42" s="39"/>
    </row>
    <row r="43" spans="1:8" ht="25.05" customHeight="1" thickBot="1" x14ac:dyDescent="0.35">
      <c r="A43" s="249" t="s">
        <v>221</v>
      </c>
      <c r="B43" s="248"/>
      <c r="C43" s="247"/>
      <c r="D43" s="247"/>
      <c r="E43" s="263"/>
      <c r="F43" s="264" t="s">
        <v>397</v>
      </c>
      <c r="G43" s="298"/>
      <c r="H43" s="39"/>
    </row>
    <row r="44" spans="1:8" ht="16.95" customHeight="1" x14ac:dyDescent="0.3">
      <c r="A44" s="306" t="s">
        <v>448</v>
      </c>
      <c r="B44" s="312"/>
      <c r="C44" s="313"/>
      <c r="D44" s="314">
        <v>1</v>
      </c>
      <c r="E44" s="315">
        <v>4.08</v>
      </c>
      <c r="F44" s="271">
        <f>D44*E44</f>
        <v>4.08</v>
      </c>
      <c r="G44" s="298"/>
      <c r="H44" s="39"/>
    </row>
    <row r="45" spans="1:8" ht="16.95" customHeight="1" x14ac:dyDescent="0.35">
      <c r="A45" s="316" t="s">
        <v>449</v>
      </c>
      <c r="B45" s="312"/>
      <c r="C45" s="313"/>
      <c r="D45" s="268">
        <v>1</v>
      </c>
      <c r="E45" s="269">
        <v>3</v>
      </c>
      <c r="F45" s="271">
        <f t="shared" ref="F45:F48" si="5">D45*E45</f>
        <v>3</v>
      </c>
      <c r="G45" s="298"/>
      <c r="H45" s="39"/>
    </row>
    <row r="46" spans="1:8" ht="16.95" customHeight="1" x14ac:dyDescent="0.3">
      <c r="A46" s="317" t="s">
        <v>450</v>
      </c>
      <c r="B46" s="312"/>
      <c r="C46" s="313"/>
      <c r="D46" s="291">
        <v>1</v>
      </c>
      <c r="E46" s="286">
        <v>4.1500000000000004</v>
      </c>
      <c r="F46" s="271">
        <f t="shared" si="5"/>
        <v>4.1500000000000004</v>
      </c>
      <c r="G46" s="298"/>
      <c r="H46" s="39"/>
    </row>
    <row r="47" spans="1:8" ht="16.95" customHeight="1" x14ac:dyDescent="0.3">
      <c r="A47" s="317" t="s">
        <v>451</v>
      </c>
      <c r="B47" s="312"/>
      <c r="C47" s="313"/>
      <c r="D47" s="291">
        <v>1</v>
      </c>
      <c r="E47" s="286">
        <v>6.82</v>
      </c>
      <c r="F47" s="271">
        <f t="shared" si="5"/>
        <v>6.82</v>
      </c>
      <c r="G47" s="298"/>
      <c r="H47" s="39"/>
    </row>
    <row r="48" spans="1:8" ht="16.95" customHeight="1" thickBot="1" x14ac:dyDescent="0.35">
      <c r="A48" s="318" t="s">
        <v>172</v>
      </c>
      <c r="B48" s="312"/>
      <c r="C48" s="313"/>
      <c r="D48" s="291">
        <v>1</v>
      </c>
      <c r="E48" s="286">
        <v>40</v>
      </c>
      <c r="F48" s="283">
        <f t="shared" si="5"/>
        <v>40</v>
      </c>
      <c r="G48" s="298"/>
      <c r="H48" s="39"/>
    </row>
    <row r="49" spans="1:8" ht="25.05" customHeight="1" thickBot="1" x14ac:dyDescent="0.35">
      <c r="A49" s="249" t="s">
        <v>209</v>
      </c>
      <c r="B49" s="248"/>
      <c r="C49" s="247"/>
      <c r="D49" s="247"/>
      <c r="E49" s="263"/>
      <c r="F49" s="264" t="s">
        <v>397</v>
      </c>
      <c r="G49" s="285"/>
      <c r="H49" s="39"/>
    </row>
    <row r="50" spans="1:8" ht="16.95" customHeight="1" x14ac:dyDescent="0.3">
      <c r="A50" s="306" t="s">
        <v>452</v>
      </c>
      <c r="B50" s="312"/>
      <c r="C50" s="313"/>
      <c r="D50" s="314">
        <v>1</v>
      </c>
      <c r="E50" s="319">
        <v>0.8</v>
      </c>
      <c r="F50" s="271">
        <f>D50*E50</f>
        <v>0.8</v>
      </c>
      <c r="G50" s="271"/>
      <c r="H50" s="39"/>
    </row>
    <row r="51" spans="1:8" ht="16.95" customHeight="1" x14ac:dyDescent="0.3">
      <c r="A51" s="317" t="s">
        <v>453</v>
      </c>
      <c r="B51" s="312"/>
      <c r="C51" s="313"/>
      <c r="D51" s="291">
        <v>1</v>
      </c>
      <c r="E51" s="292">
        <v>4.2</v>
      </c>
      <c r="F51" s="271">
        <f t="shared" ref="F51:F54" si="6">D51*E51</f>
        <v>4.2</v>
      </c>
      <c r="G51" s="278"/>
      <c r="H51" s="39"/>
    </row>
    <row r="52" spans="1:8" ht="16.95" customHeight="1" x14ac:dyDescent="0.3">
      <c r="A52" s="318" t="s">
        <v>454</v>
      </c>
      <c r="B52" s="312"/>
      <c r="C52" s="313"/>
      <c r="D52" s="291">
        <v>1</v>
      </c>
      <c r="E52" s="292">
        <v>40</v>
      </c>
      <c r="F52" s="283">
        <f t="shared" si="6"/>
        <v>40</v>
      </c>
      <c r="G52" s="282"/>
      <c r="H52" s="39"/>
    </row>
    <row r="53" spans="1:8" ht="16.95" customHeight="1" thickBot="1" x14ac:dyDescent="0.35">
      <c r="A53" s="307" t="s">
        <v>455</v>
      </c>
      <c r="B53" s="320"/>
      <c r="C53" s="289"/>
      <c r="D53" s="275">
        <v>1</v>
      </c>
      <c r="E53" s="297">
        <f>14*4.2</f>
        <v>58.800000000000004</v>
      </c>
      <c r="F53" s="284">
        <f t="shared" si="6"/>
        <v>58.800000000000004</v>
      </c>
      <c r="G53" s="282"/>
      <c r="H53" s="39"/>
    </row>
    <row r="54" spans="1:8" ht="16.95" customHeight="1" thickBot="1" x14ac:dyDescent="0.35">
      <c r="A54" s="309" t="s">
        <v>456</v>
      </c>
      <c r="B54" s="321"/>
      <c r="C54" s="322"/>
      <c r="D54" s="303">
        <v>1</v>
      </c>
      <c r="E54" s="304">
        <f>3.5*4.2</f>
        <v>14.700000000000001</v>
      </c>
      <c r="F54" s="283">
        <f t="shared" si="6"/>
        <v>14.700000000000001</v>
      </c>
      <c r="G54" s="282"/>
      <c r="H54" s="39"/>
    </row>
    <row r="55" spans="1:8" ht="25.05" customHeight="1" thickBot="1" x14ac:dyDescent="0.35">
      <c r="A55" s="249" t="s">
        <v>398</v>
      </c>
      <c r="B55" s="248"/>
      <c r="C55" s="247"/>
      <c r="D55" s="247"/>
      <c r="E55" s="263"/>
      <c r="F55" s="264" t="s">
        <v>397</v>
      </c>
      <c r="G55" s="285"/>
      <c r="H55" s="39"/>
    </row>
    <row r="56" spans="1:8" ht="31.5" customHeight="1" x14ac:dyDescent="0.3">
      <c r="A56" s="323" t="s">
        <v>457</v>
      </c>
      <c r="B56" s="308"/>
      <c r="C56" s="251"/>
      <c r="D56" s="251"/>
      <c r="E56" s="302"/>
      <c r="F56" s="283">
        <v>11170</v>
      </c>
      <c r="G56" s="271"/>
      <c r="H56" s="39"/>
    </row>
    <row r="57" spans="1:8" ht="33.450000000000003" customHeight="1" x14ac:dyDescent="0.3">
      <c r="A57" s="324" t="s">
        <v>458</v>
      </c>
      <c r="B57" s="325"/>
      <c r="C57" s="252"/>
      <c r="D57" s="252"/>
      <c r="E57" s="292"/>
      <c r="F57" s="287">
        <v>1534</v>
      </c>
      <c r="G57" s="278"/>
      <c r="H57" s="39"/>
    </row>
    <row r="58" spans="1:8" ht="34.049999999999997" customHeight="1" thickBot="1" x14ac:dyDescent="0.35">
      <c r="A58" s="326" t="s">
        <v>459</v>
      </c>
      <c r="B58" s="327"/>
      <c r="C58" s="328"/>
      <c r="D58" s="328"/>
      <c r="E58" s="329"/>
      <c r="F58" s="330">
        <v>3000</v>
      </c>
      <c r="G58" s="277"/>
      <c r="H58" s="39"/>
    </row>
  </sheetData>
  <sheetProtection algorithmName="SHA-512" hashValue="dxKalEJNy81wRkKiZjIyULd26y2kZkAWGLohVFLybsnU3yXLqlGc9TE7gzhB13q9ovEozsTHwg+JgZi5TamKxQ==" saltValue="HI9jWCcuHp9JDQY3OP54Jg==" spinCount="100000" sheet="1" objects="1" scenarios="1"/>
  <mergeCells count="1">
    <mergeCell ref="A1:F1"/>
  </mergeCells>
  <conditionalFormatting sqref="F11:F13">
    <cfRule type="dataBar" priority="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{1B31300C-F85D-4179-9104-08AD7650F438}</x14:id>
        </ext>
      </extLst>
    </cfRule>
  </conditionalFormatting>
  <conditionalFormatting sqref="F15:F24">
    <cfRule type="dataBar" priority="10">
      <dataBar>
        <cfvo type="min"/>
        <cfvo type="max"/>
        <color theme="5" tint="0.79998168889431442"/>
      </dataBar>
      <extLst>
        <ext xmlns:x14="http://schemas.microsoft.com/office/spreadsheetml/2009/9/main" uri="{B025F937-C7B1-47D3-B67F-A62EFF666E3E}">
          <x14:id>{ADA1AA60-4E8F-489C-8730-5E71819F9000}</x14:id>
        </ext>
      </extLst>
    </cfRule>
  </conditionalFormatting>
  <conditionalFormatting sqref="F26:F29">
    <cfRule type="dataBar" priority="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{B641F39C-7653-4D03-8D92-EA7F7FE225B2}</x14:id>
        </ext>
      </extLst>
    </cfRule>
  </conditionalFormatting>
  <conditionalFormatting sqref="F36:F38">
    <cfRule type="dataBar" priority="7">
      <dataBar>
        <cfvo type="min"/>
        <cfvo type="max"/>
        <color theme="5" tint="0.79998168889431442"/>
      </dataBar>
      <extLst>
        <ext xmlns:x14="http://schemas.microsoft.com/office/spreadsheetml/2009/9/main" uri="{B025F937-C7B1-47D3-B67F-A62EFF666E3E}">
          <x14:id>{15262A0C-4C1E-42F8-ACDD-D5F0EAB72E2C}</x14:id>
        </ext>
      </extLst>
    </cfRule>
  </conditionalFormatting>
  <conditionalFormatting sqref="F39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{09B51130-C7E2-430B-97B5-3E9884F7D611}</x14:id>
        </ext>
      </extLst>
    </cfRule>
  </conditionalFormatting>
  <conditionalFormatting sqref="F50:F51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{9FE1C5F1-A01F-4A73-AA4A-D6B1F6B01DFA}</x14:id>
        </ext>
      </extLst>
    </cfRule>
  </conditionalFormatting>
  <conditionalFormatting sqref="F52:F53">
    <cfRule type="dataBar" priority="4">
      <dataBar>
        <cfvo type="min"/>
        <cfvo type="max"/>
        <color theme="5" tint="0.79998168889431442"/>
      </dataBar>
      <extLst>
        <ext xmlns:x14="http://schemas.microsoft.com/office/spreadsheetml/2009/9/main" uri="{B025F937-C7B1-47D3-B67F-A62EFF666E3E}">
          <x14:id>{E82180A2-6763-485C-83EC-E609A6D3F7C3}</x14:id>
        </ext>
      </extLst>
    </cfRule>
  </conditionalFormatting>
  <conditionalFormatting sqref="F4:F10">
    <cfRule type="dataBar" priority="3">
      <dataBar>
        <cfvo type="min"/>
        <cfvo type="max"/>
        <color theme="5" tint="0.79998168889431442"/>
      </dataBar>
      <extLst>
        <ext xmlns:x14="http://schemas.microsoft.com/office/spreadsheetml/2009/9/main" uri="{B025F937-C7B1-47D3-B67F-A62EFF666E3E}">
          <x14:id>{56F11FE2-DF72-4463-9817-44E4802190F3}</x14:id>
        </ext>
      </extLst>
    </cfRule>
  </conditionalFormatting>
  <conditionalFormatting sqref="F44:F47">
    <cfRule type="dataBar" priority="2">
      <dataBar>
        <cfvo type="min"/>
        <cfvo type="max"/>
        <color theme="5" tint="0.79998168889431442"/>
      </dataBar>
      <extLst>
        <ext xmlns:x14="http://schemas.microsoft.com/office/spreadsheetml/2009/9/main" uri="{B025F937-C7B1-47D3-B67F-A62EFF666E3E}">
          <x14:id>{D98FE4D4-6DF2-4AED-A692-0B950334E223}</x14:id>
        </ext>
      </extLst>
    </cfRule>
  </conditionalFormatting>
  <conditionalFormatting sqref="F40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{B9575766-1429-4D36-8B56-8EFEDEC71507}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31300C-F85D-4179-9104-08AD7650F438}">
            <x14:dataBar minLength="0" maxLength="100" border="1" negativeBarBorderColorSameAsPositive="0">
              <x14:cfvo type="autoMin"/>
              <x14:cfvo type="autoMax"/>
              <x14:borderColor theme="4" tint="0.79998168889431442"/>
              <x14:negativeFillColor rgb="FFFF0000"/>
              <x14:negativeBorderColor rgb="FFFF0000"/>
              <x14:axisColor rgb="FF000000"/>
            </x14:dataBar>
          </x14:cfRule>
          <xm:sqref>F11:F13</xm:sqref>
        </x14:conditionalFormatting>
        <x14:conditionalFormatting xmlns:xm="http://schemas.microsoft.com/office/excel/2006/main">
          <x14:cfRule type="dataBar" id="{ADA1AA60-4E8F-489C-8730-5E71819F9000}">
            <x14:dataBar minLength="0" maxLength="100" border="1" negativeBarBorderColorSameAsPositive="0">
              <x14:cfvo type="autoMin"/>
              <x14:cfvo type="autoMax"/>
              <x14:borderColor theme="5" tint="0.79998168889431442"/>
              <x14:negativeFillColor rgb="FFFF0000"/>
              <x14:negativeBorderColor rgb="FFFF0000"/>
              <x14:axisColor rgb="FF000000"/>
            </x14:dataBar>
          </x14:cfRule>
          <xm:sqref>F15:F24</xm:sqref>
        </x14:conditionalFormatting>
        <x14:conditionalFormatting xmlns:xm="http://schemas.microsoft.com/office/excel/2006/main">
          <x14:cfRule type="dataBar" id="{B641F39C-7653-4D03-8D92-EA7F7FE225B2}">
            <x14:dataBar minLength="0" maxLength="100" border="1" negativeBarBorderColorSameAsPositive="0">
              <x14:cfvo type="autoMin"/>
              <x14:cfvo type="autoMax"/>
              <x14:borderColor theme="4" tint="0.79998168889431442"/>
              <x14:negativeFillColor rgb="FFFF0000"/>
              <x14:negativeBorderColor rgb="FFFF0000"/>
              <x14:axisColor rgb="FF000000"/>
            </x14:dataBar>
          </x14:cfRule>
          <xm:sqref>F26:F29</xm:sqref>
        </x14:conditionalFormatting>
        <x14:conditionalFormatting xmlns:xm="http://schemas.microsoft.com/office/excel/2006/main">
          <x14:cfRule type="dataBar" id="{15262A0C-4C1E-42F8-ACDD-D5F0EAB72E2C}">
            <x14:dataBar minLength="0" maxLength="100" border="1" negativeBarBorderColorSameAsPositive="0">
              <x14:cfvo type="autoMin"/>
              <x14:cfvo type="autoMax"/>
              <x14:borderColor theme="5" tint="0.79998168889431442"/>
              <x14:negativeFillColor rgb="FFFF0000"/>
              <x14:negativeBorderColor rgb="FFFF0000"/>
              <x14:axisColor rgb="FF000000"/>
            </x14:dataBar>
          </x14:cfRule>
          <xm:sqref>F36:F38</xm:sqref>
        </x14:conditionalFormatting>
        <x14:conditionalFormatting xmlns:xm="http://schemas.microsoft.com/office/excel/2006/main">
          <x14:cfRule type="dataBar" id="{09B51130-C7E2-430B-97B5-3E9884F7D611}">
            <x14:dataBar minLength="0" maxLength="100" border="1" negativeBarBorderColorSameAsPositive="0">
              <x14:cfvo type="autoMin"/>
              <x14:cfvo type="autoMax"/>
              <x14:borderColor theme="4" tint="0.79998168889431442"/>
              <x14:negativeFillColor rgb="FFFF0000"/>
              <x14:negativeBorderColor rgb="FFFF0000"/>
              <x14:axisColor rgb="FF000000"/>
            </x14:dataBar>
          </x14:cfRule>
          <xm:sqref>F39</xm:sqref>
        </x14:conditionalFormatting>
        <x14:conditionalFormatting xmlns:xm="http://schemas.microsoft.com/office/excel/2006/main">
          <x14:cfRule type="dataBar" id="{9FE1C5F1-A01F-4A73-AA4A-D6B1F6B01DFA}">
            <x14:dataBar minLength="0" maxLength="100" border="1" negativeBarBorderColorSameAsPositive="0">
              <x14:cfvo type="autoMin"/>
              <x14:cfvo type="autoMax"/>
              <x14:borderColor theme="4" tint="0.79998168889431442"/>
              <x14:negativeFillColor rgb="FFFF0000"/>
              <x14:negativeBorderColor rgb="FFFF0000"/>
              <x14:axisColor rgb="FF000000"/>
            </x14:dataBar>
          </x14:cfRule>
          <xm:sqref>F50:F51</xm:sqref>
        </x14:conditionalFormatting>
        <x14:conditionalFormatting xmlns:xm="http://schemas.microsoft.com/office/excel/2006/main">
          <x14:cfRule type="dataBar" id="{E82180A2-6763-485C-83EC-E609A6D3F7C3}">
            <x14:dataBar minLength="0" maxLength="100" border="1" negativeBarBorderColorSameAsPositive="0">
              <x14:cfvo type="autoMin"/>
              <x14:cfvo type="autoMax"/>
              <x14:borderColor theme="5" tint="0.79998168889431442"/>
              <x14:negativeFillColor rgb="FFFF0000"/>
              <x14:negativeBorderColor rgb="FFFF0000"/>
              <x14:axisColor rgb="FF000000"/>
            </x14:dataBar>
          </x14:cfRule>
          <xm:sqref>F52:F53</xm:sqref>
        </x14:conditionalFormatting>
        <x14:conditionalFormatting xmlns:xm="http://schemas.microsoft.com/office/excel/2006/main">
          <x14:cfRule type="dataBar" id="{56F11FE2-DF72-4463-9817-44E4802190F3}">
            <x14:dataBar minLength="0" maxLength="100" border="1" negativeBarBorderColorSameAsPositive="0">
              <x14:cfvo type="autoMin"/>
              <x14:cfvo type="autoMax"/>
              <x14:borderColor theme="5" tint="0.79998168889431442"/>
              <x14:negativeFillColor rgb="FFFF0000"/>
              <x14:negativeBorderColor rgb="FFFF0000"/>
              <x14:axisColor rgb="FF000000"/>
            </x14:dataBar>
          </x14:cfRule>
          <xm:sqref>F4:F10</xm:sqref>
        </x14:conditionalFormatting>
        <x14:conditionalFormatting xmlns:xm="http://schemas.microsoft.com/office/excel/2006/main">
          <x14:cfRule type="dataBar" id="{D98FE4D4-6DF2-4AED-A692-0B950334E223}">
            <x14:dataBar minLength="0" maxLength="100" border="1" negativeBarBorderColorSameAsPositive="0">
              <x14:cfvo type="autoMin"/>
              <x14:cfvo type="autoMax"/>
              <x14:borderColor theme="5" tint="0.79998168889431442"/>
              <x14:negativeFillColor rgb="FFFF0000"/>
              <x14:negativeBorderColor rgb="FFFF0000"/>
              <x14:axisColor rgb="FF000000"/>
            </x14:dataBar>
          </x14:cfRule>
          <xm:sqref>F44:F47</xm:sqref>
        </x14:conditionalFormatting>
        <x14:conditionalFormatting xmlns:xm="http://schemas.microsoft.com/office/excel/2006/main">
          <x14:cfRule type="dataBar" id="{B9575766-1429-4D36-8B56-8EFEDEC71507}">
            <x14:dataBar minLength="0" maxLength="100" border="1" negativeBarBorderColorSameAsPositive="0">
              <x14:cfvo type="autoMin"/>
              <x14:cfvo type="autoMax"/>
              <x14:borderColor theme="4" tint="0.79998168889431442"/>
              <x14:negativeFillColor rgb="FFFF0000"/>
              <x14:negativeBorderColor rgb="FFFF0000"/>
              <x14:axisColor rgb="FF000000"/>
            </x14:dataBar>
          </x14:cfRule>
          <xm:sqref>F40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C43A-FA8E-4453-9657-A45A005D0943}">
  <sheetPr codeName="Tabelle3"/>
  <dimension ref="A1:G165"/>
  <sheetViews>
    <sheetView topLeftCell="A22" workbookViewId="0">
      <selection activeCell="A33" sqref="A33"/>
    </sheetView>
  </sheetViews>
  <sheetFormatPr baseColWidth="10" defaultRowHeight="14.4" x14ac:dyDescent="0.3"/>
  <cols>
    <col min="1" max="1" width="31.5546875" customWidth="1"/>
    <col min="2" max="2" width="20.44140625" customWidth="1"/>
    <col min="3" max="3" width="13.77734375" customWidth="1"/>
    <col min="4" max="4" width="37.77734375" customWidth="1"/>
    <col min="5" max="5" width="116.77734375" customWidth="1"/>
  </cols>
  <sheetData>
    <row r="1" spans="1:7" ht="19.95" customHeight="1" thickBot="1" x14ac:dyDescent="0.4">
      <c r="A1" s="417" t="s">
        <v>473</v>
      </c>
      <c r="B1" s="418"/>
      <c r="C1" s="418"/>
      <c r="D1" s="418"/>
      <c r="E1" s="419"/>
    </row>
    <row r="2" spans="1:7" ht="19.95" customHeight="1" thickBot="1" x14ac:dyDescent="0.4">
      <c r="A2" s="417" t="s">
        <v>484</v>
      </c>
      <c r="B2" s="418"/>
      <c r="C2" s="418"/>
      <c r="D2" s="418"/>
      <c r="E2" s="419"/>
    </row>
    <row r="3" spans="1:7" ht="19.95" customHeight="1" thickBot="1" x14ac:dyDescent="0.4">
      <c r="A3" s="429" t="s">
        <v>482</v>
      </c>
      <c r="B3" s="430"/>
      <c r="C3" s="430"/>
      <c r="D3" s="430"/>
      <c r="E3" s="431"/>
    </row>
    <row r="4" spans="1:7" ht="30" customHeight="1" thickBot="1" x14ac:dyDescent="0.35">
      <c r="A4" s="211" t="s">
        <v>210</v>
      </c>
      <c r="B4" s="211" t="s">
        <v>211</v>
      </c>
      <c r="C4" s="211" t="s">
        <v>275</v>
      </c>
      <c r="D4" s="211" t="s">
        <v>247</v>
      </c>
      <c r="E4" s="211" t="s">
        <v>212</v>
      </c>
      <c r="F4" s="32"/>
      <c r="G4" s="32"/>
    </row>
    <row r="5" spans="1:7" ht="30" customHeight="1" thickBot="1" x14ac:dyDescent="0.35">
      <c r="A5" s="236" t="s">
        <v>209</v>
      </c>
      <c r="B5" s="420" t="s">
        <v>474</v>
      </c>
      <c r="C5" s="421"/>
      <c r="D5" s="421"/>
      <c r="E5" s="225"/>
      <c r="F5" s="32"/>
      <c r="G5" s="32"/>
    </row>
    <row r="6" spans="1:7" ht="30" customHeight="1" x14ac:dyDescent="0.3">
      <c r="A6" s="222" t="s">
        <v>1</v>
      </c>
      <c r="B6" s="199" t="s">
        <v>213</v>
      </c>
      <c r="C6" s="223" t="s">
        <v>251</v>
      </c>
      <c r="D6" s="199"/>
      <c r="E6" s="224" t="s">
        <v>250</v>
      </c>
      <c r="F6" s="32"/>
      <c r="G6" s="32"/>
    </row>
    <row r="7" spans="1:7" ht="30" customHeight="1" x14ac:dyDescent="0.3">
      <c r="A7" s="214" t="s">
        <v>214</v>
      </c>
      <c r="B7" s="75" t="s">
        <v>213</v>
      </c>
      <c r="C7" s="75" t="s">
        <v>252</v>
      </c>
      <c r="D7" s="75"/>
      <c r="E7" s="216" t="s">
        <v>249</v>
      </c>
      <c r="F7" s="32"/>
      <c r="G7" s="32"/>
    </row>
    <row r="8" spans="1:7" ht="30" customHeight="1" x14ac:dyDescent="0.3">
      <c r="A8" s="214" t="s">
        <v>2</v>
      </c>
      <c r="B8" s="75" t="s">
        <v>213</v>
      </c>
      <c r="C8" s="75" t="s">
        <v>252</v>
      </c>
      <c r="D8" s="75"/>
      <c r="E8" s="216" t="s">
        <v>253</v>
      </c>
      <c r="F8" s="196"/>
      <c r="G8" s="32"/>
    </row>
    <row r="9" spans="1:7" ht="30" customHeight="1" x14ac:dyDescent="0.3">
      <c r="A9" s="214" t="s">
        <v>215</v>
      </c>
      <c r="B9" s="75" t="s">
        <v>213</v>
      </c>
      <c r="C9" s="75" t="s">
        <v>252</v>
      </c>
      <c r="D9" s="75"/>
      <c r="E9" s="216" t="s">
        <v>256</v>
      </c>
      <c r="F9" s="35"/>
      <c r="G9" s="32"/>
    </row>
    <row r="10" spans="1:7" ht="30" customHeight="1" x14ac:dyDescent="0.3">
      <c r="A10" s="214" t="s">
        <v>231</v>
      </c>
      <c r="B10" s="75" t="s">
        <v>213</v>
      </c>
      <c r="C10" s="75" t="s">
        <v>252</v>
      </c>
      <c r="D10" s="75"/>
      <c r="E10" s="216" t="s">
        <v>246</v>
      </c>
      <c r="F10" s="32"/>
      <c r="G10" s="32"/>
    </row>
    <row r="11" spans="1:7" ht="51.45" customHeight="1" x14ac:dyDescent="0.3">
      <c r="A11" s="214" t="s">
        <v>230</v>
      </c>
      <c r="B11" s="75" t="s">
        <v>224</v>
      </c>
      <c r="C11" s="75"/>
      <c r="D11" s="75"/>
      <c r="E11" s="216" t="s">
        <v>254</v>
      </c>
      <c r="F11" s="32"/>
      <c r="G11" s="32"/>
    </row>
    <row r="12" spans="1:7" ht="30" customHeight="1" thickBot="1" x14ac:dyDescent="0.35">
      <c r="A12" s="226" t="s">
        <v>229</v>
      </c>
      <c r="B12" s="227" t="s">
        <v>213</v>
      </c>
      <c r="C12" s="227" t="s">
        <v>252</v>
      </c>
      <c r="D12" s="227"/>
      <c r="E12" s="228" t="s">
        <v>248</v>
      </c>
      <c r="F12" s="32"/>
      <c r="G12" s="32"/>
    </row>
    <row r="13" spans="1:7" ht="30" customHeight="1" thickBot="1" x14ac:dyDescent="0.35">
      <c r="A13" s="229" t="s">
        <v>187</v>
      </c>
      <c r="B13" s="230"/>
      <c r="C13" s="230"/>
      <c r="D13" s="230"/>
      <c r="E13" s="231"/>
      <c r="F13" s="32"/>
      <c r="G13" s="32"/>
    </row>
    <row r="14" spans="1:7" ht="30" customHeight="1" thickBot="1" x14ac:dyDescent="0.35">
      <c r="A14" s="420" t="s">
        <v>389</v>
      </c>
      <c r="B14" s="421"/>
      <c r="C14" s="421"/>
      <c r="D14" s="422"/>
      <c r="E14" s="246"/>
      <c r="F14" s="32"/>
      <c r="G14" s="32"/>
    </row>
    <row r="15" spans="1:7" ht="30" customHeight="1" x14ac:dyDescent="0.3">
      <c r="A15" s="222" t="s">
        <v>217</v>
      </c>
      <c r="B15" s="199" t="s">
        <v>213</v>
      </c>
      <c r="C15" s="199" t="s">
        <v>252</v>
      </c>
      <c r="D15" s="199"/>
      <c r="E15" s="224" t="s">
        <v>325</v>
      </c>
      <c r="F15" s="32"/>
      <c r="G15" s="32"/>
    </row>
    <row r="16" spans="1:7" ht="30" customHeight="1" x14ac:dyDescent="0.3">
      <c r="A16" s="214" t="s">
        <v>4</v>
      </c>
      <c r="B16" s="75" t="s">
        <v>213</v>
      </c>
      <c r="C16" s="75" t="s">
        <v>252</v>
      </c>
      <c r="D16" s="75"/>
      <c r="E16" s="216" t="s">
        <v>255</v>
      </c>
    </row>
    <row r="17" spans="1:5" ht="75" customHeight="1" x14ac:dyDescent="0.3">
      <c r="A17" s="214" t="s">
        <v>9</v>
      </c>
      <c r="B17" s="75" t="s">
        <v>213</v>
      </c>
      <c r="C17" s="75" t="s">
        <v>252</v>
      </c>
      <c r="D17" s="75"/>
      <c r="E17" s="217" t="s">
        <v>324</v>
      </c>
    </row>
    <row r="18" spans="1:5" ht="30" customHeight="1" x14ac:dyDescent="0.3">
      <c r="A18" s="214" t="s">
        <v>216</v>
      </c>
      <c r="B18" s="75" t="s">
        <v>213</v>
      </c>
      <c r="C18" s="75" t="s">
        <v>252</v>
      </c>
      <c r="D18" s="75"/>
      <c r="E18" s="217" t="s">
        <v>333</v>
      </c>
    </row>
    <row r="19" spans="1:5" ht="30" customHeight="1" x14ac:dyDescent="0.3">
      <c r="A19" s="214" t="s">
        <v>66</v>
      </c>
      <c r="B19" s="75" t="s">
        <v>213</v>
      </c>
      <c r="C19" s="75" t="s">
        <v>252</v>
      </c>
      <c r="D19" s="75"/>
      <c r="E19" s="217" t="s">
        <v>331</v>
      </c>
    </row>
    <row r="20" spans="1:5" ht="30" customHeight="1" x14ac:dyDescent="0.3">
      <c r="A20" s="237" t="s">
        <v>6</v>
      </c>
      <c r="B20" s="75" t="s">
        <v>213</v>
      </c>
      <c r="C20" s="75" t="s">
        <v>252</v>
      </c>
      <c r="D20" s="221" t="s">
        <v>357</v>
      </c>
      <c r="E20" s="216" t="s">
        <v>331</v>
      </c>
    </row>
    <row r="21" spans="1:5" ht="30" customHeight="1" x14ac:dyDescent="0.3">
      <c r="A21" s="218" t="s">
        <v>11</v>
      </c>
      <c r="B21" s="75" t="s">
        <v>213</v>
      </c>
      <c r="C21" s="75" t="s">
        <v>252</v>
      </c>
      <c r="D21" s="75"/>
      <c r="E21" s="217" t="s">
        <v>329</v>
      </c>
    </row>
    <row r="22" spans="1:5" ht="30" customHeight="1" x14ac:dyDescent="0.3">
      <c r="A22" s="218" t="s">
        <v>12</v>
      </c>
      <c r="B22" s="75" t="s">
        <v>213</v>
      </c>
      <c r="C22" s="75" t="s">
        <v>252</v>
      </c>
      <c r="D22" s="75"/>
      <c r="E22" s="217" t="s">
        <v>330</v>
      </c>
    </row>
    <row r="23" spans="1:5" ht="30" customHeight="1" x14ac:dyDescent="0.3">
      <c r="A23" s="214" t="s">
        <v>218</v>
      </c>
      <c r="B23" s="75" t="s">
        <v>213</v>
      </c>
      <c r="C23" s="75" t="s">
        <v>252</v>
      </c>
      <c r="D23" s="75"/>
      <c r="E23" s="217" t="s">
        <v>328</v>
      </c>
    </row>
    <row r="24" spans="1:5" ht="30" customHeight="1" x14ac:dyDescent="0.3">
      <c r="A24" s="214" t="s">
        <v>491</v>
      </c>
      <c r="B24" s="75" t="s">
        <v>213</v>
      </c>
      <c r="C24" s="75" t="s">
        <v>252</v>
      </c>
      <c r="D24" s="75"/>
      <c r="E24" s="217" t="s">
        <v>492</v>
      </c>
    </row>
    <row r="25" spans="1:5" ht="30" customHeight="1" x14ac:dyDescent="0.3">
      <c r="A25" s="218" t="s">
        <v>219</v>
      </c>
      <c r="B25" s="75" t="s">
        <v>213</v>
      </c>
      <c r="C25" s="75" t="s">
        <v>252</v>
      </c>
      <c r="D25" s="75"/>
      <c r="E25" s="217" t="s">
        <v>326</v>
      </c>
    </row>
    <row r="26" spans="1:5" ht="30" customHeight="1" x14ac:dyDescent="0.3">
      <c r="A26" s="218" t="s">
        <v>220</v>
      </c>
      <c r="B26" s="75" t="s">
        <v>213</v>
      </c>
      <c r="C26" s="75" t="s">
        <v>252</v>
      </c>
      <c r="D26" s="75"/>
      <c r="E26" s="217" t="s">
        <v>327</v>
      </c>
    </row>
    <row r="27" spans="1:5" ht="76.95" customHeight="1" x14ac:dyDescent="0.3">
      <c r="A27" s="214" t="s">
        <v>334</v>
      </c>
      <c r="B27" s="75" t="s">
        <v>213</v>
      </c>
      <c r="C27" s="75" t="s">
        <v>252</v>
      </c>
      <c r="D27" s="75"/>
      <c r="E27" s="216" t="s">
        <v>335</v>
      </c>
    </row>
    <row r="28" spans="1:5" ht="30" customHeight="1" x14ac:dyDescent="0.3">
      <c r="A28" s="214" t="s">
        <v>14</v>
      </c>
      <c r="B28" s="75" t="s">
        <v>213</v>
      </c>
      <c r="C28" s="75" t="s">
        <v>252</v>
      </c>
      <c r="D28" s="75"/>
      <c r="E28" s="217" t="s">
        <v>263</v>
      </c>
    </row>
    <row r="29" spans="1:5" ht="30" customHeight="1" x14ac:dyDescent="0.3">
      <c r="A29" s="214" t="s">
        <v>493</v>
      </c>
      <c r="B29" s="75" t="s">
        <v>213</v>
      </c>
      <c r="C29" s="75" t="s">
        <v>252</v>
      </c>
      <c r="D29" s="75"/>
      <c r="E29" s="217" t="s">
        <v>494</v>
      </c>
    </row>
    <row r="30" spans="1:5" ht="30" customHeight="1" x14ac:dyDescent="0.3">
      <c r="A30" s="214" t="s">
        <v>13</v>
      </c>
      <c r="B30" s="75" t="s">
        <v>213</v>
      </c>
      <c r="C30" s="215" t="s">
        <v>251</v>
      </c>
      <c r="D30" s="75"/>
      <c r="E30" s="217" t="s">
        <v>262</v>
      </c>
    </row>
    <row r="31" spans="1:5" ht="30" customHeight="1" x14ac:dyDescent="0.3">
      <c r="A31" s="237" t="s">
        <v>41</v>
      </c>
      <c r="B31" s="75" t="s">
        <v>213</v>
      </c>
      <c r="C31" s="75" t="s">
        <v>252</v>
      </c>
      <c r="D31" s="221" t="s">
        <v>357</v>
      </c>
      <c r="E31" s="217" t="s">
        <v>333</v>
      </c>
    </row>
    <row r="32" spans="1:5" ht="30" customHeight="1" x14ac:dyDescent="0.3">
      <c r="A32" s="214" t="s">
        <v>232</v>
      </c>
      <c r="B32" s="75" t="s">
        <v>332</v>
      </c>
      <c r="C32" s="75"/>
      <c r="D32" s="75"/>
      <c r="E32" s="217"/>
    </row>
    <row r="33" spans="1:5" ht="30" customHeight="1" thickBot="1" x14ac:dyDescent="0.35">
      <c r="A33" s="226" t="s">
        <v>233</v>
      </c>
      <c r="B33" s="226"/>
      <c r="C33" s="226"/>
      <c r="D33" s="226"/>
      <c r="E33" s="232"/>
    </row>
    <row r="34" spans="1:5" ht="40.5" customHeight="1" thickBot="1" x14ac:dyDescent="0.35">
      <c r="A34" s="234" t="s">
        <v>377</v>
      </c>
      <c r="B34" s="230"/>
      <c r="C34" s="230"/>
      <c r="D34" s="230"/>
      <c r="E34" s="235"/>
    </row>
    <row r="35" spans="1:5" ht="21" customHeight="1" x14ac:dyDescent="0.3">
      <c r="A35" s="243" t="s">
        <v>390</v>
      </c>
      <c r="B35" s="75" t="s">
        <v>224</v>
      </c>
      <c r="C35" s="199"/>
      <c r="D35" s="244" t="s">
        <v>379</v>
      </c>
      <c r="E35" s="216" t="s">
        <v>254</v>
      </c>
    </row>
    <row r="36" spans="1:5" ht="21" customHeight="1" x14ac:dyDescent="0.3">
      <c r="A36" s="214" t="s">
        <v>128</v>
      </c>
      <c r="B36" s="75" t="s">
        <v>213</v>
      </c>
      <c r="C36" s="75" t="s">
        <v>252</v>
      </c>
      <c r="D36" s="75"/>
      <c r="E36" s="217" t="s">
        <v>270</v>
      </c>
    </row>
    <row r="37" spans="1:5" ht="95.55" customHeight="1" x14ac:dyDescent="0.3">
      <c r="A37" s="426" t="s">
        <v>339</v>
      </c>
      <c r="B37" s="75"/>
      <c r="C37" s="75"/>
      <c r="D37" s="423" t="s">
        <v>388</v>
      </c>
      <c r="E37" s="220" t="s">
        <v>336</v>
      </c>
    </row>
    <row r="38" spans="1:5" ht="105.45" customHeight="1" x14ac:dyDescent="0.3">
      <c r="A38" s="427"/>
      <c r="B38" s="75"/>
      <c r="C38" s="75"/>
      <c r="D38" s="424"/>
      <c r="E38" s="216" t="s">
        <v>254</v>
      </c>
    </row>
    <row r="39" spans="1:5" ht="19.95" customHeight="1" x14ac:dyDescent="0.3">
      <c r="A39" s="427"/>
      <c r="B39" s="75"/>
      <c r="C39" s="75"/>
      <c r="D39" s="424"/>
      <c r="E39" s="216" t="s">
        <v>356</v>
      </c>
    </row>
    <row r="40" spans="1:5" ht="19.95" customHeight="1" x14ac:dyDescent="0.3">
      <c r="A40" s="428"/>
      <c r="B40" s="75"/>
      <c r="C40" s="75"/>
      <c r="D40" s="425"/>
      <c r="E40" s="216" t="s">
        <v>387</v>
      </c>
    </row>
    <row r="41" spans="1:5" ht="19.95" customHeight="1" x14ac:dyDescent="0.3">
      <c r="A41" s="218" t="s">
        <v>340</v>
      </c>
      <c r="B41" s="75"/>
      <c r="C41" s="75"/>
      <c r="D41" s="221" t="s">
        <v>391</v>
      </c>
      <c r="E41" s="216" t="s">
        <v>387</v>
      </c>
    </row>
    <row r="42" spans="1:5" ht="19.95" customHeight="1" x14ac:dyDescent="0.3">
      <c r="A42" s="214" t="s">
        <v>462</v>
      </c>
      <c r="B42" s="75"/>
      <c r="C42" s="75"/>
      <c r="D42" s="75" t="s">
        <v>350</v>
      </c>
      <c r="E42" s="217"/>
    </row>
    <row r="43" spans="1:5" ht="19.95" customHeight="1" x14ac:dyDescent="0.3">
      <c r="A43" s="214" t="s">
        <v>89</v>
      </c>
      <c r="B43" s="75"/>
      <c r="C43" s="75"/>
      <c r="D43" s="75" t="s">
        <v>338</v>
      </c>
      <c r="E43" s="217"/>
    </row>
    <row r="44" spans="1:5" ht="19.95" customHeight="1" x14ac:dyDescent="0.3">
      <c r="A44" s="214" t="s">
        <v>90</v>
      </c>
      <c r="B44" s="75"/>
      <c r="C44" s="75"/>
      <c r="D44" s="75" t="s">
        <v>337</v>
      </c>
      <c r="E44" s="217"/>
    </row>
    <row r="45" spans="1:5" ht="19.95" customHeight="1" x14ac:dyDescent="0.3">
      <c r="A45" s="214" t="s">
        <v>91</v>
      </c>
      <c r="B45" s="75"/>
      <c r="C45" s="75"/>
      <c r="D45" s="75" t="s">
        <v>344</v>
      </c>
      <c r="E45" s="217"/>
    </row>
    <row r="46" spans="1:5" ht="19.95" customHeight="1" x14ac:dyDescent="0.3">
      <c r="A46" s="214" t="s">
        <v>94</v>
      </c>
      <c r="B46" s="75"/>
      <c r="C46" s="75"/>
      <c r="D46" s="75" t="s">
        <v>343</v>
      </c>
      <c r="E46" s="217"/>
    </row>
    <row r="47" spans="1:5" ht="19.95" customHeight="1" x14ac:dyDescent="0.3">
      <c r="A47" s="214" t="s">
        <v>92</v>
      </c>
      <c r="B47" s="75"/>
      <c r="C47" s="75"/>
      <c r="D47" s="75" t="s">
        <v>345</v>
      </c>
      <c r="E47" s="217"/>
    </row>
    <row r="48" spans="1:5" ht="19.95" customHeight="1" x14ac:dyDescent="0.3">
      <c r="A48" s="214" t="s">
        <v>93</v>
      </c>
      <c r="B48" s="75"/>
      <c r="C48" s="75"/>
      <c r="D48" s="75" t="s">
        <v>342</v>
      </c>
      <c r="E48" s="217"/>
    </row>
    <row r="49" spans="1:5" ht="19.95" customHeight="1" x14ac:dyDescent="0.3">
      <c r="A49" s="214" t="s">
        <v>95</v>
      </c>
      <c r="B49" s="75"/>
      <c r="C49" s="75"/>
      <c r="D49" s="75" t="s">
        <v>346</v>
      </c>
      <c r="E49" s="217"/>
    </row>
    <row r="50" spans="1:5" ht="19.95" customHeight="1" x14ac:dyDescent="0.3">
      <c r="A50" s="214" t="s">
        <v>96</v>
      </c>
      <c r="B50" s="75"/>
      <c r="C50" s="75"/>
      <c r="D50" s="75" t="s">
        <v>341</v>
      </c>
      <c r="E50" s="217"/>
    </row>
    <row r="51" spans="1:5" ht="19.95" customHeight="1" x14ac:dyDescent="0.3">
      <c r="A51" s="214" t="s">
        <v>97</v>
      </c>
      <c r="B51" s="75"/>
      <c r="C51" s="75"/>
      <c r="D51" s="75" t="s">
        <v>347</v>
      </c>
      <c r="E51" s="217"/>
    </row>
    <row r="52" spans="1:5" ht="19.95" customHeight="1" x14ac:dyDescent="0.3">
      <c r="A52" s="214" t="s">
        <v>98</v>
      </c>
      <c r="B52" s="75"/>
      <c r="C52" s="75"/>
      <c r="D52" s="75" t="s">
        <v>348</v>
      </c>
      <c r="E52" s="217"/>
    </row>
    <row r="53" spans="1:5" ht="19.95" customHeight="1" x14ac:dyDescent="0.3">
      <c r="A53" s="214" t="s">
        <v>108</v>
      </c>
      <c r="B53" s="75"/>
      <c r="C53" s="75"/>
      <c r="D53" s="75" t="s">
        <v>346</v>
      </c>
      <c r="E53" s="217"/>
    </row>
    <row r="54" spans="1:5" ht="19.95" customHeight="1" x14ac:dyDescent="0.3">
      <c r="A54" s="214" t="s">
        <v>463</v>
      </c>
      <c r="B54" s="75"/>
      <c r="C54" s="75"/>
      <c r="D54" s="75" t="s">
        <v>466</v>
      </c>
      <c r="E54" s="217"/>
    </row>
    <row r="55" spans="1:5" ht="19.95" customHeight="1" x14ac:dyDescent="0.3">
      <c r="A55" s="214" t="s">
        <v>465</v>
      </c>
      <c r="B55" s="75"/>
      <c r="C55" s="75"/>
      <c r="D55" s="75" t="s">
        <v>352</v>
      </c>
      <c r="E55" s="217"/>
    </row>
    <row r="56" spans="1:5" ht="19.95" customHeight="1" x14ac:dyDescent="0.3">
      <c r="A56" s="214" t="s">
        <v>99</v>
      </c>
      <c r="B56" s="75"/>
      <c r="C56" s="75"/>
      <c r="D56" s="75" t="s">
        <v>351</v>
      </c>
      <c r="E56" s="217"/>
    </row>
    <row r="57" spans="1:5" ht="30" customHeight="1" x14ac:dyDescent="0.3">
      <c r="A57" s="214" t="s">
        <v>100</v>
      </c>
      <c r="B57" s="75"/>
      <c r="C57" s="75"/>
      <c r="D57" s="75" t="s">
        <v>350</v>
      </c>
      <c r="E57" s="217"/>
    </row>
    <row r="58" spans="1:5" ht="30" customHeight="1" x14ac:dyDescent="0.3">
      <c r="A58" s="214" t="s">
        <v>101</v>
      </c>
      <c r="B58" s="75"/>
      <c r="C58" s="75"/>
      <c r="D58" s="75" t="s">
        <v>349</v>
      </c>
      <c r="E58" s="217"/>
    </row>
    <row r="59" spans="1:5" ht="30" customHeight="1" x14ac:dyDescent="0.3">
      <c r="A59" s="214" t="s">
        <v>464</v>
      </c>
      <c r="B59" s="75"/>
      <c r="C59" s="75"/>
      <c r="D59" s="75" t="s">
        <v>475</v>
      </c>
      <c r="E59" s="217" t="s">
        <v>467</v>
      </c>
    </row>
    <row r="60" spans="1:5" ht="30" customHeight="1" x14ac:dyDescent="0.3">
      <c r="A60" s="214" t="s">
        <v>109</v>
      </c>
      <c r="B60" s="75" t="s">
        <v>213</v>
      </c>
      <c r="C60" s="75" t="s">
        <v>252</v>
      </c>
      <c r="D60" s="75" t="s">
        <v>353</v>
      </c>
      <c r="E60" s="217" t="s">
        <v>283</v>
      </c>
    </row>
    <row r="61" spans="1:5" ht="30" customHeight="1" x14ac:dyDescent="0.3">
      <c r="A61" s="214" t="s">
        <v>102</v>
      </c>
      <c r="B61" s="227" t="s">
        <v>213</v>
      </c>
      <c r="C61" s="227" t="s">
        <v>252</v>
      </c>
      <c r="D61" s="227" t="s">
        <v>354</v>
      </c>
      <c r="E61" s="232" t="s">
        <v>283</v>
      </c>
    </row>
    <row r="62" spans="1:5" ht="30" customHeight="1" x14ac:dyDescent="0.3">
      <c r="A62" s="214" t="s">
        <v>241</v>
      </c>
      <c r="B62" s="75" t="s">
        <v>213</v>
      </c>
      <c r="C62" s="75" t="s">
        <v>252</v>
      </c>
      <c r="D62" s="75"/>
      <c r="E62" s="217" t="s">
        <v>282</v>
      </c>
    </row>
    <row r="63" spans="1:5" ht="30" customHeight="1" x14ac:dyDescent="0.3">
      <c r="A63" s="214" t="s">
        <v>48</v>
      </c>
      <c r="B63" s="75" t="s">
        <v>240</v>
      </c>
      <c r="C63" s="75"/>
      <c r="D63" s="75"/>
      <c r="E63" s="217" t="s">
        <v>363</v>
      </c>
    </row>
    <row r="64" spans="1:5" ht="30" customHeight="1" x14ac:dyDescent="0.3">
      <c r="A64" s="214" t="s">
        <v>460</v>
      </c>
      <c r="B64" s="75" t="s">
        <v>472</v>
      </c>
      <c r="C64" s="75"/>
      <c r="D64" s="75"/>
      <c r="E64" s="217" t="s">
        <v>471</v>
      </c>
    </row>
    <row r="65" spans="1:5" ht="30" customHeight="1" x14ac:dyDescent="0.3">
      <c r="A65" s="214" t="s">
        <v>480</v>
      </c>
      <c r="B65" s="75" t="s">
        <v>213</v>
      </c>
      <c r="C65" s="75" t="s">
        <v>252</v>
      </c>
      <c r="D65" s="221" t="s">
        <v>481</v>
      </c>
      <c r="E65" s="217" t="s">
        <v>285</v>
      </c>
    </row>
    <row r="66" spans="1:5" ht="30" customHeight="1" x14ac:dyDescent="0.3">
      <c r="A66" s="214" t="s">
        <v>84</v>
      </c>
      <c r="B66" s="75" t="s">
        <v>213</v>
      </c>
      <c r="C66" s="75" t="s">
        <v>252</v>
      </c>
      <c r="D66" s="75" t="s">
        <v>468</v>
      </c>
      <c r="E66" s="217" t="s">
        <v>283</v>
      </c>
    </row>
    <row r="67" spans="1:5" ht="30" customHeight="1" x14ac:dyDescent="0.3">
      <c r="A67" s="214" t="s">
        <v>86</v>
      </c>
      <c r="B67" s="75" t="s">
        <v>213</v>
      </c>
      <c r="C67" s="75" t="s">
        <v>252</v>
      </c>
      <c r="D67" s="221" t="s">
        <v>469</v>
      </c>
      <c r="E67" s="217" t="s">
        <v>283</v>
      </c>
    </row>
    <row r="68" spans="1:5" ht="30" customHeight="1" x14ac:dyDescent="0.3">
      <c r="A68" s="214" t="s">
        <v>85</v>
      </c>
      <c r="B68" s="75" t="s">
        <v>213</v>
      </c>
      <c r="C68" s="75" t="s">
        <v>252</v>
      </c>
      <c r="D68" s="221" t="s">
        <v>470</v>
      </c>
      <c r="E68" s="217" t="s">
        <v>283</v>
      </c>
    </row>
    <row r="69" spans="1:5" ht="30" customHeight="1" x14ac:dyDescent="0.3">
      <c r="A69" s="214" t="s">
        <v>239</v>
      </c>
      <c r="B69" s="75" t="s">
        <v>213</v>
      </c>
      <c r="C69" s="75" t="s">
        <v>252</v>
      </c>
      <c r="D69" s="75"/>
      <c r="E69" s="217" t="s">
        <v>283</v>
      </c>
    </row>
    <row r="70" spans="1:5" ht="30" customHeight="1" x14ac:dyDescent="0.3">
      <c r="A70" s="214" t="s">
        <v>495</v>
      </c>
      <c r="B70" s="75" t="s">
        <v>213</v>
      </c>
      <c r="C70" s="75" t="s">
        <v>252</v>
      </c>
      <c r="D70" s="75" t="s">
        <v>362</v>
      </c>
      <c r="E70" s="217" t="s">
        <v>361</v>
      </c>
    </row>
    <row r="71" spans="1:5" ht="30" customHeight="1" x14ac:dyDescent="0.3">
      <c r="A71" s="214" t="s">
        <v>496</v>
      </c>
      <c r="B71" s="75" t="s">
        <v>213</v>
      </c>
      <c r="C71" s="75" t="s">
        <v>252</v>
      </c>
      <c r="D71" s="221" t="s">
        <v>498</v>
      </c>
      <c r="E71" s="217" t="s">
        <v>361</v>
      </c>
    </row>
    <row r="72" spans="1:5" ht="30" customHeight="1" x14ac:dyDescent="0.3">
      <c r="A72" s="214" t="s">
        <v>497</v>
      </c>
      <c r="B72" s="75" t="s">
        <v>213</v>
      </c>
      <c r="C72" s="75" t="s">
        <v>252</v>
      </c>
      <c r="D72" s="221" t="s">
        <v>498</v>
      </c>
      <c r="E72" s="217" t="s">
        <v>361</v>
      </c>
    </row>
    <row r="73" spans="1:5" ht="30" customHeight="1" x14ac:dyDescent="0.3">
      <c r="A73" s="214" t="s">
        <v>45</v>
      </c>
      <c r="B73" s="75"/>
      <c r="C73" s="75"/>
      <c r="D73" s="75" t="s">
        <v>376</v>
      </c>
      <c r="E73" s="217" t="s">
        <v>364</v>
      </c>
    </row>
    <row r="74" spans="1:5" ht="47.55" customHeight="1" x14ac:dyDescent="0.3">
      <c r="A74" s="214" t="s">
        <v>45</v>
      </c>
      <c r="B74" s="75"/>
      <c r="C74" s="75"/>
      <c r="D74" s="75" t="s">
        <v>376</v>
      </c>
      <c r="E74" s="217" t="s">
        <v>364</v>
      </c>
    </row>
    <row r="75" spans="1:5" ht="30" customHeight="1" x14ac:dyDescent="0.3">
      <c r="A75" s="214" t="s">
        <v>46</v>
      </c>
      <c r="B75" s="75"/>
      <c r="C75" s="75"/>
      <c r="D75" s="75" t="s">
        <v>375</v>
      </c>
      <c r="E75" s="217" t="s">
        <v>364</v>
      </c>
    </row>
    <row r="76" spans="1:5" ht="30" customHeight="1" x14ac:dyDescent="0.3">
      <c r="A76" s="214" t="s">
        <v>88</v>
      </c>
      <c r="B76" s="221" t="s">
        <v>383</v>
      </c>
      <c r="C76" s="75"/>
      <c r="D76" s="221" t="s">
        <v>382</v>
      </c>
      <c r="E76" s="220" t="s">
        <v>381</v>
      </c>
    </row>
    <row r="77" spans="1:5" ht="30" customHeight="1" x14ac:dyDescent="0.3">
      <c r="A77" s="214" t="s">
        <v>384</v>
      </c>
      <c r="B77" s="221" t="s">
        <v>383</v>
      </c>
      <c r="C77" s="75"/>
      <c r="D77" s="221" t="s">
        <v>382</v>
      </c>
      <c r="E77" s="220" t="s">
        <v>381</v>
      </c>
    </row>
    <row r="78" spans="1:5" ht="30" customHeight="1" x14ac:dyDescent="0.3">
      <c r="A78" s="214" t="s">
        <v>238</v>
      </c>
      <c r="B78" s="75" t="s">
        <v>213</v>
      </c>
      <c r="C78" s="75" t="s">
        <v>252</v>
      </c>
      <c r="D78" s="75"/>
      <c r="E78" s="217" t="s">
        <v>284</v>
      </c>
    </row>
    <row r="79" spans="1:5" ht="30" customHeight="1" x14ac:dyDescent="0.3">
      <c r="A79" s="214" t="s">
        <v>67</v>
      </c>
      <c r="B79" s="75" t="s">
        <v>213</v>
      </c>
      <c r="C79" s="75" t="s">
        <v>252</v>
      </c>
      <c r="D79" s="221" t="s">
        <v>288</v>
      </c>
      <c r="E79" s="217"/>
    </row>
    <row r="80" spans="1:5" ht="30" customHeight="1" x14ac:dyDescent="0.3">
      <c r="A80" s="214" t="s">
        <v>237</v>
      </c>
      <c r="B80" s="75" t="s">
        <v>213</v>
      </c>
      <c r="C80" s="75" t="s">
        <v>252</v>
      </c>
      <c r="D80" s="221" t="s">
        <v>287</v>
      </c>
      <c r="E80" s="217" t="s">
        <v>286</v>
      </c>
    </row>
    <row r="81" spans="1:5" ht="30" customHeight="1" x14ac:dyDescent="0.3">
      <c r="A81" s="214" t="s">
        <v>236</v>
      </c>
      <c r="B81" s="75" t="s">
        <v>213</v>
      </c>
      <c r="C81" s="75" t="s">
        <v>252</v>
      </c>
      <c r="D81" s="75"/>
      <c r="E81" s="217" t="s">
        <v>285</v>
      </c>
    </row>
    <row r="82" spans="1:5" ht="30" customHeight="1" x14ac:dyDescent="0.3">
      <c r="A82" s="214" t="s">
        <v>235</v>
      </c>
      <c r="B82" s="75" t="s">
        <v>213</v>
      </c>
      <c r="C82" s="75" t="s">
        <v>252</v>
      </c>
      <c r="D82" s="75" t="s">
        <v>293</v>
      </c>
      <c r="E82" s="217" t="s">
        <v>292</v>
      </c>
    </row>
    <row r="83" spans="1:5" ht="30" customHeight="1" x14ac:dyDescent="0.3">
      <c r="A83" s="214" t="s">
        <v>301</v>
      </c>
      <c r="B83" s="75"/>
      <c r="C83" s="75"/>
      <c r="D83" s="221" t="s">
        <v>386</v>
      </c>
      <c r="E83" s="217"/>
    </row>
    <row r="84" spans="1:5" ht="30" customHeight="1" x14ac:dyDescent="0.3">
      <c r="A84" s="214" t="s">
        <v>81</v>
      </c>
      <c r="B84" s="75" t="s">
        <v>213</v>
      </c>
      <c r="C84" s="75" t="s">
        <v>252</v>
      </c>
      <c r="D84" s="75"/>
      <c r="E84" s="217" t="s">
        <v>297</v>
      </c>
    </row>
    <row r="85" spans="1:5" ht="30" customHeight="1" x14ac:dyDescent="0.3">
      <c r="A85" s="214" t="s">
        <v>299</v>
      </c>
      <c r="B85" s="75" t="s">
        <v>213</v>
      </c>
      <c r="C85" s="75" t="s">
        <v>252</v>
      </c>
      <c r="D85" s="75"/>
      <c r="E85" s="217" t="s">
        <v>298</v>
      </c>
    </row>
    <row r="86" spans="1:5" ht="30" customHeight="1" thickBot="1" x14ac:dyDescent="0.35">
      <c r="A86" s="214" t="s">
        <v>82</v>
      </c>
      <c r="B86" s="75"/>
      <c r="C86" s="75"/>
      <c r="D86" s="75" t="s">
        <v>300</v>
      </c>
      <c r="E86" s="217"/>
    </row>
    <row r="87" spans="1:5" ht="30" customHeight="1" thickBot="1" x14ac:dyDescent="0.35">
      <c r="A87" s="234" t="s">
        <v>221</v>
      </c>
      <c r="B87" s="230"/>
      <c r="C87" s="230"/>
      <c r="D87" s="230"/>
      <c r="E87" s="235"/>
    </row>
    <row r="88" spans="1:5" ht="30" customHeight="1" x14ac:dyDescent="0.3">
      <c r="A88" s="222" t="s">
        <v>164</v>
      </c>
      <c r="B88" s="199" t="s">
        <v>213</v>
      </c>
      <c r="C88" s="199" t="s">
        <v>252</v>
      </c>
      <c r="D88" s="199"/>
      <c r="E88" s="233" t="s">
        <v>257</v>
      </c>
    </row>
    <row r="89" spans="1:5" ht="30" customHeight="1" x14ac:dyDescent="0.3">
      <c r="A89" s="214" t="s">
        <v>228</v>
      </c>
      <c r="B89" s="75" t="s">
        <v>213</v>
      </c>
      <c r="C89" s="75" t="s">
        <v>252</v>
      </c>
      <c r="D89" s="75"/>
      <c r="E89" s="217" t="s">
        <v>258</v>
      </c>
    </row>
    <row r="90" spans="1:5" ht="30" customHeight="1" x14ac:dyDescent="0.3">
      <c r="A90" s="214" t="s">
        <v>227</v>
      </c>
      <c r="B90" s="75" t="s">
        <v>213</v>
      </c>
      <c r="C90" s="75" t="s">
        <v>252</v>
      </c>
      <c r="D90" s="75"/>
      <c r="E90" s="217" t="s">
        <v>260</v>
      </c>
    </row>
    <row r="91" spans="1:5" ht="30" customHeight="1" x14ac:dyDescent="0.3">
      <c r="A91" s="214" t="s">
        <v>226</v>
      </c>
      <c r="B91" s="75" t="s">
        <v>213</v>
      </c>
      <c r="C91" s="215" t="s">
        <v>251</v>
      </c>
      <c r="D91" s="75"/>
      <c r="E91" s="217" t="s">
        <v>259</v>
      </c>
    </row>
    <row r="92" spans="1:5" ht="30" customHeight="1" x14ac:dyDescent="0.3">
      <c r="A92" s="214" t="s">
        <v>225</v>
      </c>
      <c r="B92" s="75" t="s">
        <v>224</v>
      </c>
      <c r="C92" s="75"/>
      <c r="D92" s="75"/>
      <c r="E92" s="216" t="s">
        <v>254</v>
      </c>
    </row>
    <row r="93" spans="1:5" ht="30" customHeight="1" x14ac:dyDescent="0.3">
      <c r="A93" s="214" t="s">
        <v>223</v>
      </c>
      <c r="B93" s="75" t="s">
        <v>213</v>
      </c>
      <c r="C93" s="75" t="s">
        <v>252</v>
      </c>
      <c r="D93" s="75"/>
      <c r="E93" s="217" t="s">
        <v>273</v>
      </c>
    </row>
    <row r="94" spans="1:5" ht="30" customHeight="1" x14ac:dyDescent="0.3">
      <c r="A94" s="214" t="s">
        <v>222</v>
      </c>
      <c r="B94" s="75" t="s">
        <v>213</v>
      </c>
      <c r="C94" s="75" t="s">
        <v>252</v>
      </c>
      <c r="D94" s="75"/>
      <c r="E94" s="217" t="s">
        <v>261</v>
      </c>
    </row>
    <row r="95" spans="1:5" ht="30" customHeight="1" x14ac:dyDescent="0.3">
      <c r="A95" s="214" t="s">
        <v>369</v>
      </c>
      <c r="B95" s="75" t="s">
        <v>213</v>
      </c>
      <c r="C95" s="75" t="s">
        <v>252</v>
      </c>
      <c r="D95" s="75" t="s">
        <v>368</v>
      </c>
      <c r="E95" s="217" t="s">
        <v>274</v>
      </c>
    </row>
    <row r="96" spans="1:5" ht="30" customHeight="1" x14ac:dyDescent="0.3">
      <c r="A96" s="214" t="s">
        <v>170</v>
      </c>
      <c r="B96" s="75" t="s">
        <v>213</v>
      </c>
      <c r="C96" s="75" t="s">
        <v>252</v>
      </c>
      <c r="D96" s="75"/>
      <c r="E96" s="217" t="s">
        <v>272</v>
      </c>
    </row>
    <row r="97" spans="1:5" ht="30" customHeight="1" x14ac:dyDescent="0.3">
      <c r="A97" s="214" t="s">
        <v>175</v>
      </c>
      <c r="B97" s="75" t="s">
        <v>213</v>
      </c>
      <c r="C97" s="75" t="s">
        <v>252</v>
      </c>
      <c r="D97" s="75"/>
      <c r="E97" s="217" t="s">
        <v>271</v>
      </c>
    </row>
    <row r="98" spans="1:5" ht="30" customHeight="1" x14ac:dyDescent="0.3">
      <c r="A98" s="214" t="s">
        <v>280</v>
      </c>
      <c r="B98" s="75" t="s">
        <v>213</v>
      </c>
      <c r="C98" s="75" t="s">
        <v>252</v>
      </c>
      <c r="D98" s="221"/>
      <c r="E98" s="217" t="s">
        <v>277</v>
      </c>
    </row>
    <row r="99" spans="1:5" ht="30" customHeight="1" x14ac:dyDescent="0.3">
      <c r="A99" s="214" t="s">
        <v>176</v>
      </c>
      <c r="B99" s="75" t="s">
        <v>213</v>
      </c>
      <c r="C99" s="75" t="s">
        <v>252</v>
      </c>
      <c r="D99" s="75"/>
      <c r="E99" s="217" t="s">
        <v>269</v>
      </c>
    </row>
    <row r="100" spans="1:5" ht="30" customHeight="1" x14ac:dyDescent="0.3">
      <c r="A100" s="219" t="s">
        <v>367</v>
      </c>
      <c r="B100" s="75" t="s">
        <v>213</v>
      </c>
      <c r="C100" s="75" t="s">
        <v>252</v>
      </c>
      <c r="D100" s="75" t="s">
        <v>366</v>
      </c>
      <c r="E100" s="217" t="s">
        <v>365</v>
      </c>
    </row>
    <row r="101" spans="1:5" ht="30" customHeight="1" x14ac:dyDescent="0.3">
      <c r="A101" s="214" t="s">
        <v>171</v>
      </c>
      <c r="B101" s="75" t="s">
        <v>213</v>
      </c>
      <c r="C101" s="75" t="s">
        <v>252</v>
      </c>
      <c r="D101" s="75" t="s">
        <v>370</v>
      </c>
      <c r="E101" s="217" t="s">
        <v>276</v>
      </c>
    </row>
    <row r="102" spans="1:5" ht="30" customHeight="1" thickBot="1" x14ac:dyDescent="0.35">
      <c r="A102" s="226" t="s">
        <v>163</v>
      </c>
      <c r="B102" s="227" t="s">
        <v>234</v>
      </c>
      <c r="C102" s="227"/>
      <c r="D102" s="227"/>
      <c r="E102" s="232" t="s">
        <v>258</v>
      </c>
    </row>
    <row r="103" spans="1:5" ht="30" customHeight="1" thickBot="1" x14ac:dyDescent="0.35">
      <c r="A103" s="234" t="s">
        <v>115</v>
      </c>
      <c r="B103" s="230"/>
      <c r="C103" s="230"/>
      <c r="D103" s="230"/>
      <c r="E103" s="235"/>
    </row>
    <row r="104" spans="1:5" ht="30" customHeight="1" x14ac:dyDescent="0.3">
      <c r="A104" s="222" t="s">
        <v>242</v>
      </c>
      <c r="B104" s="199" t="s">
        <v>224</v>
      </c>
      <c r="C104" s="199"/>
      <c r="D104" s="199"/>
      <c r="E104" s="224" t="s">
        <v>254</v>
      </c>
    </row>
    <row r="105" spans="1:5" ht="30" customHeight="1" x14ac:dyDescent="0.3">
      <c r="A105" s="214" t="s">
        <v>243</v>
      </c>
      <c r="B105" s="75" t="s">
        <v>224</v>
      </c>
      <c r="C105" s="75"/>
      <c r="D105" s="75"/>
      <c r="E105" s="216" t="s">
        <v>254</v>
      </c>
    </row>
    <row r="106" spans="1:5" ht="30" customHeight="1" x14ac:dyDescent="0.3">
      <c r="A106" s="214" t="s">
        <v>244</v>
      </c>
      <c r="B106" s="75" t="s">
        <v>213</v>
      </c>
      <c r="C106" s="75" t="s">
        <v>252</v>
      </c>
      <c r="D106" s="75"/>
      <c r="E106" s="217" t="s">
        <v>281</v>
      </c>
    </row>
    <row r="107" spans="1:5" ht="30" customHeight="1" x14ac:dyDescent="0.3">
      <c r="A107" s="214" t="s">
        <v>245</v>
      </c>
      <c r="B107" s="75" t="s">
        <v>224</v>
      </c>
      <c r="C107" s="75"/>
      <c r="D107" s="75"/>
      <c r="E107" s="216" t="s">
        <v>254</v>
      </c>
    </row>
    <row r="108" spans="1:5" ht="30" customHeight="1" x14ac:dyDescent="0.3">
      <c r="A108" s="214" t="s">
        <v>267</v>
      </c>
      <c r="B108" s="75" t="s">
        <v>213</v>
      </c>
      <c r="C108" s="75" t="s">
        <v>252</v>
      </c>
      <c r="D108" s="75"/>
      <c r="E108" s="217" t="s">
        <v>291</v>
      </c>
    </row>
    <row r="109" spans="1:5" ht="30" customHeight="1" x14ac:dyDescent="0.3">
      <c r="A109" s="214" t="s">
        <v>266</v>
      </c>
      <c r="B109" s="75" t="s">
        <v>213</v>
      </c>
      <c r="C109" s="75" t="s">
        <v>252</v>
      </c>
      <c r="D109" s="221" t="s">
        <v>290</v>
      </c>
      <c r="E109" s="217" t="s">
        <v>289</v>
      </c>
    </row>
    <row r="110" spans="1:5" ht="30" customHeight="1" x14ac:dyDescent="0.3">
      <c r="A110" s="214" t="s">
        <v>265</v>
      </c>
      <c r="B110" s="75" t="s">
        <v>213</v>
      </c>
      <c r="C110" s="75" t="s">
        <v>252</v>
      </c>
      <c r="D110" s="221" t="s">
        <v>296</v>
      </c>
      <c r="E110" s="217" t="s">
        <v>294</v>
      </c>
    </row>
    <row r="111" spans="1:5" ht="30" customHeight="1" x14ac:dyDescent="0.3">
      <c r="A111" s="214" t="s">
        <v>264</v>
      </c>
      <c r="B111" s="75" t="s">
        <v>213</v>
      </c>
      <c r="C111" s="215" t="s">
        <v>251</v>
      </c>
      <c r="D111" s="75"/>
      <c r="E111" s="217" t="s">
        <v>295</v>
      </c>
    </row>
    <row r="112" spans="1:5" ht="30" customHeight="1" x14ac:dyDescent="0.3">
      <c r="A112" s="214" t="s">
        <v>279</v>
      </c>
      <c r="B112" s="75" t="s">
        <v>213</v>
      </c>
      <c r="C112" s="75" t="s">
        <v>252</v>
      </c>
      <c r="D112" s="221"/>
      <c r="E112" s="217" t="s">
        <v>278</v>
      </c>
    </row>
    <row r="113" spans="1:5" ht="30" customHeight="1" x14ac:dyDescent="0.3">
      <c r="A113" s="214" t="s">
        <v>119</v>
      </c>
      <c r="B113" s="75" t="s">
        <v>213</v>
      </c>
      <c r="C113" s="75"/>
      <c r="D113" s="221" t="s">
        <v>355</v>
      </c>
      <c r="E113" s="217"/>
    </row>
    <row r="114" spans="1:5" ht="30" customHeight="1" x14ac:dyDescent="0.3">
      <c r="A114" s="214" t="s">
        <v>116</v>
      </c>
      <c r="B114" s="75" t="s">
        <v>213</v>
      </c>
      <c r="C114" s="75" t="s">
        <v>252</v>
      </c>
      <c r="D114" s="221" t="s">
        <v>483</v>
      </c>
      <c r="E114" s="217" t="s">
        <v>291</v>
      </c>
    </row>
    <row r="115" spans="1:5" ht="30" customHeight="1" x14ac:dyDescent="0.3">
      <c r="A115" s="214" t="s">
        <v>117</v>
      </c>
      <c r="B115" s="75" t="s">
        <v>213</v>
      </c>
      <c r="C115" s="75" t="s">
        <v>252</v>
      </c>
      <c r="D115" s="221" t="s">
        <v>483</v>
      </c>
      <c r="E115" s="217" t="s">
        <v>291</v>
      </c>
    </row>
    <row r="116" spans="1:5" ht="30" customHeight="1" x14ac:dyDescent="0.3">
      <c r="A116" s="214" t="s">
        <v>118</v>
      </c>
      <c r="B116" s="75" t="s">
        <v>213</v>
      </c>
      <c r="C116" s="75" t="s">
        <v>252</v>
      </c>
      <c r="D116" s="221" t="s">
        <v>483</v>
      </c>
      <c r="E116" s="217" t="s">
        <v>291</v>
      </c>
    </row>
    <row r="117" spans="1:5" ht="30" customHeight="1" x14ac:dyDescent="0.3">
      <c r="A117" s="214" t="s">
        <v>181</v>
      </c>
      <c r="B117" s="75" t="s">
        <v>213</v>
      </c>
      <c r="C117" s="75" t="s">
        <v>252</v>
      </c>
      <c r="D117" s="221" t="s">
        <v>483</v>
      </c>
      <c r="E117" s="217" t="s">
        <v>289</v>
      </c>
    </row>
    <row r="118" spans="1:5" ht="30" customHeight="1" x14ac:dyDescent="0.3">
      <c r="A118" s="214" t="s">
        <v>182</v>
      </c>
      <c r="B118" s="75" t="s">
        <v>213</v>
      </c>
      <c r="C118" s="75" t="s">
        <v>252</v>
      </c>
      <c r="D118" s="221" t="s">
        <v>483</v>
      </c>
      <c r="E118" s="217" t="s">
        <v>289</v>
      </c>
    </row>
    <row r="119" spans="1:5" ht="30" customHeight="1" x14ac:dyDescent="0.3">
      <c r="A119" s="214" t="s">
        <v>183</v>
      </c>
      <c r="B119" s="75" t="s">
        <v>213</v>
      </c>
      <c r="C119" s="75" t="s">
        <v>252</v>
      </c>
      <c r="D119" s="221" t="s">
        <v>483</v>
      </c>
      <c r="E119" s="217" t="s">
        <v>289</v>
      </c>
    </row>
    <row r="120" spans="1:5" ht="30" customHeight="1" x14ac:dyDescent="0.3">
      <c r="A120" s="214" t="s">
        <v>184</v>
      </c>
      <c r="B120" s="75" t="s">
        <v>213</v>
      </c>
      <c r="C120" s="75" t="s">
        <v>252</v>
      </c>
      <c r="D120" s="221" t="s">
        <v>483</v>
      </c>
      <c r="E120" s="217" t="s">
        <v>289</v>
      </c>
    </row>
    <row r="121" spans="1:5" ht="30" customHeight="1" x14ac:dyDescent="0.3">
      <c r="A121" s="214" t="s">
        <v>153</v>
      </c>
      <c r="B121" s="75" t="s">
        <v>213</v>
      </c>
      <c r="C121" s="75" t="s">
        <v>252</v>
      </c>
      <c r="D121" s="221" t="s">
        <v>483</v>
      </c>
      <c r="E121" s="217" t="s">
        <v>278</v>
      </c>
    </row>
    <row r="122" spans="1:5" ht="30" customHeight="1" x14ac:dyDescent="0.3">
      <c r="A122" s="214" t="s">
        <v>154</v>
      </c>
      <c r="B122" s="75" t="s">
        <v>213</v>
      </c>
      <c r="C122" s="75" t="s">
        <v>252</v>
      </c>
      <c r="D122" s="221" t="s">
        <v>483</v>
      </c>
      <c r="E122" s="217" t="s">
        <v>278</v>
      </c>
    </row>
    <row r="123" spans="1:5" ht="30" customHeight="1" x14ac:dyDescent="0.3">
      <c r="A123" s="214" t="s">
        <v>155</v>
      </c>
      <c r="B123" s="75" t="s">
        <v>213</v>
      </c>
      <c r="C123" s="75" t="s">
        <v>252</v>
      </c>
      <c r="D123" s="221" t="s">
        <v>483</v>
      </c>
      <c r="E123" s="217" t="s">
        <v>278</v>
      </c>
    </row>
    <row r="124" spans="1:5" ht="30" customHeight="1" x14ac:dyDescent="0.3">
      <c r="A124" s="214" t="s">
        <v>156</v>
      </c>
      <c r="B124" s="75" t="s">
        <v>213</v>
      </c>
      <c r="C124" s="75" t="s">
        <v>252</v>
      </c>
      <c r="D124" s="221" t="s">
        <v>483</v>
      </c>
      <c r="E124" s="217" t="s">
        <v>278</v>
      </c>
    </row>
    <row r="125" spans="1:5" ht="30" customHeight="1" x14ac:dyDescent="0.3">
      <c r="A125" s="214" t="s">
        <v>157</v>
      </c>
      <c r="B125" s="75" t="s">
        <v>213</v>
      </c>
      <c r="C125" s="75" t="s">
        <v>252</v>
      </c>
      <c r="D125" s="221" t="s">
        <v>483</v>
      </c>
      <c r="E125" s="217" t="s">
        <v>278</v>
      </c>
    </row>
    <row r="126" spans="1:5" ht="30" customHeight="1" x14ac:dyDescent="0.3">
      <c r="A126" s="214" t="s">
        <v>159</v>
      </c>
      <c r="B126" s="75" t="s">
        <v>213</v>
      </c>
      <c r="C126" s="75" t="s">
        <v>252</v>
      </c>
      <c r="D126" s="221" t="s">
        <v>483</v>
      </c>
      <c r="E126" s="217" t="s">
        <v>278</v>
      </c>
    </row>
    <row r="127" spans="1:5" ht="30" customHeight="1" x14ac:dyDescent="0.3">
      <c r="A127" s="214" t="s">
        <v>141</v>
      </c>
      <c r="B127" s="75" t="s">
        <v>213</v>
      </c>
      <c r="C127" s="75" t="s">
        <v>252</v>
      </c>
      <c r="D127" s="75"/>
      <c r="E127" s="217" t="s">
        <v>317</v>
      </c>
    </row>
    <row r="128" spans="1:5" ht="30" customHeight="1" x14ac:dyDescent="0.3">
      <c r="A128" s="214" t="s">
        <v>142</v>
      </c>
      <c r="B128" s="75" t="s">
        <v>213</v>
      </c>
      <c r="C128" s="75" t="s">
        <v>252</v>
      </c>
      <c r="D128" s="75"/>
      <c r="E128" s="217" t="s">
        <v>320</v>
      </c>
    </row>
    <row r="129" spans="1:5" ht="30" customHeight="1" x14ac:dyDescent="0.3">
      <c r="A129" s="214" t="s">
        <v>143</v>
      </c>
      <c r="B129" s="75" t="s">
        <v>213</v>
      </c>
      <c r="C129" s="75" t="s">
        <v>252</v>
      </c>
      <c r="D129" s="75"/>
      <c r="E129" s="217" t="s">
        <v>319</v>
      </c>
    </row>
    <row r="130" spans="1:5" ht="30" customHeight="1" x14ac:dyDescent="0.3">
      <c r="A130" s="214" t="s">
        <v>144</v>
      </c>
      <c r="B130" s="75" t="s">
        <v>213</v>
      </c>
      <c r="C130" s="75" t="s">
        <v>252</v>
      </c>
      <c r="D130" s="75"/>
      <c r="E130" s="217" t="s">
        <v>318</v>
      </c>
    </row>
    <row r="131" spans="1:5" ht="30" customHeight="1" x14ac:dyDescent="0.3">
      <c r="A131" s="214" t="s">
        <v>145</v>
      </c>
      <c r="B131" s="75" t="s">
        <v>213</v>
      </c>
      <c r="C131" s="75" t="s">
        <v>252</v>
      </c>
      <c r="D131" s="75"/>
      <c r="E131" s="217" t="s">
        <v>321</v>
      </c>
    </row>
    <row r="132" spans="1:5" ht="49.5" customHeight="1" x14ac:dyDescent="0.3">
      <c r="A132" s="214" t="s">
        <v>146</v>
      </c>
      <c r="B132" s="75" t="s">
        <v>213</v>
      </c>
      <c r="C132" s="75" t="s">
        <v>252</v>
      </c>
      <c r="D132" s="75"/>
      <c r="E132" s="217" t="s">
        <v>315</v>
      </c>
    </row>
    <row r="133" spans="1:5" ht="30" customHeight="1" x14ac:dyDescent="0.3">
      <c r="A133" s="214" t="s">
        <v>147</v>
      </c>
      <c r="B133" s="75" t="s">
        <v>213</v>
      </c>
      <c r="C133" s="75" t="s">
        <v>252</v>
      </c>
      <c r="D133" s="75"/>
      <c r="E133" s="217" t="s">
        <v>322</v>
      </c>
    </row>
    <row r="134" spans="1:5" ht="30" customHeight="1" x14ac:dyDescent="0.3">
      <c r="A134" s="214" t="s">
        <v>122</v>
      </c>
      <c r="B134" s="75" t="s">
        <v>359</v>
      </c>
      <c r="C134" s="75"/>
      <c r="D134" s="75"/>
      <c r="E134" s="216" t="s">
        <v>358</v>
      </c>
    </row>
    <row r="135" spans="1:5" ht="30" customHeight="1" x14ac:dyDescent="0.3">
      <c r="A135" s="241" t="s">
        <v>373</v>
      </c>
      <c r="B135" s="75"/>
      <c r="C135" s="75"/>
      <c r="D135" s="221" t="s">
        <v>374</v>
      </c>
      <c r="E135" s="216" t="s">
        <v>372</v>
      </c>
    </row>
    <row r="136" spans="1:5" ht="30" customHeight="1" x14ac:dyDescent="0.3">
      <c r="A136" s="226" t="s">
        <v>148</v>
      </c>
      <c r="B136" s="227" t="s">
        <v>213</v>
      </c>
      <c r="C136" s="227" t="s">
        <v>252</v>
      </c>
      <c r="D136" s="227"/>
      <c r="E136" s="232" t="s">
        <v>323</v>
      </c>
    </row>
    <row r="137" spans="1:5" ht="45" customHeight="1" thickBot="1" x14ac:dyDescent="0.35">
      <c r="A137" s="226" t="s">
        <v>123</v>
      </c>
      <c r="B137" s="227" t="s">
        <v>213</v>
      </c>
      <c r="C137" s="227" t="s">
        <v>252</v>
      </c>
      <c r="D137" s="227"/>
      <c r="E137" s="232" t="s">
        <v>316</v>
      </c>
    </row>
    <row r="138" spans="1:5" ht="60" customHeight="1" x14ac:dyDescent="0.3">
      <c r="A138" s="259" t="s">
        <v>194</v>
      </c>
      <c r="B138" s="260"/>
      <c r="C138" s="260"/>
      <c r="D138" s="260"/>
      <c r="E138" s="261"/>
    </row>
    <row r="139" spans="1:5" ht="30" customHeight="1" x14ac:dyDescent="0.3">
      <c r="A139" s="214" t="s">
        <v>10</v>
      </c>
      <c r="B139" s="75" t="s">
        <v>213</v>
      </c>
      <c r="C139" s="75" t="s">
        <v>252</v>
      </c>
      <c r="D139" s="75"/>
      <c r="E139" s="217" t="s">
        <v>360</v>
      </c>
    </row>
    <row r="140" spans="1:5" ht="30" customHeight="1" x14ac:dyDescent="0.3">
      <c r="A140" s="214" t="s">
        <v>405</v>
      </c>
      <c r="B140" s="221" t="s">
        <v>407</v>
      </c>
      <c r="C140" s="75" t="s">
        <v>252</v>
      </c>
      <c r="D140" s="221" t="s">
        <v>408</v>
      </c>
      <c r="E140" s="221" t="s">
        <v>409</v>
      </c>
    </row>
    <row r="141" spans="1:5" ht="30" customHeight="1" x14ac:dyDescent="0.3">
      <c r="A141" s="214" t="s">
        <v>406</v>
      </c>
      <c r="B141" s="221" t="s">
        <v>407</v>
      </c>
      <c r="C141" s="75" t="s">
        <v>252</v>
      </c>
      <c r="D141" s="221" t="s">
        <v>408</v>
      </c>
      <c r="E141" s="221" t="s">
        <v>410</v>
      </c>
    </row>
    <row r="142" spans="1:5" ht="30" customHeight="1" x14ac:dyDescent="0.3">
      <c r="A142" s="245" t="s">
        <v>3</v>
      </c>
      <c r="B142" s="199" t="s">
        <v>213</v>
      </c>
      <c r="C142" s="15" t="s">
        <v>252</v>
      </c>
      <c r="D142" s="258" t="s">
        <v>403</v>
      </c>
      <c r="E142" s="262"/>
    </row>
    <row r="143" spans="1:5" ht="30" customHeight="1" thickBot="1" x14ac:dyDescent="0.35">
      <c r="A143" s="237" t="s">
        <v>268</v>
      </c>
      <c r="B143" s="75" t="s">
        <v>213</v>
      </c>
      <c r="C143" s="227" t="s">
        <v>252</v>
      </c>
      <c r="D143" s="221" t="s">
        <v>403</v>
      </c>
      <c r="E143" s="217" t="s">
        <v>380</v>
      </c>
    </row>
    <row r="144" spans="1:5" ht="30" customHeight="1" thickBot="1" x14ac:dyDescent="0.35">
      <c r="A144" s="234" t="s">
        <v>378</v>
      </c>
      <c r="B144" s="230"/>
      <c r="C144" s="230"/>
      <c r="D144" s="230"/>
      <c r="E144" s="235"/>
    </row>
    <row r="145" spans="1:5" ht="30" customHeight="1" x14ac:dyDescent="0.3">
      <c r="A145" s="222" t="s">
        <v>129</v>
      </c>
      <c r="B145" s="199" t="s">
        <v>213</v>
      </c>
      <c r="C145" s="199" t="s">
        <v>252</v>
      </c>
      <c r="D145" s="199"/>
      <c r="E145" s="233" t="s">
        <v>313</v>
      </c>
    </row>
    <row r="146" spans="1:5" ht="30" customHeight="1" x14ac:dyDescent="0.3">
      <c r="A146" s="214" t="s">
        <v>130</v>
      </c>
      <c r="B146" s="75" t="s">
        <v>213</v>
      </c>
      <c r="C146" s="75" t="s">
        <v>252</v>
      </c>
      <c r="D146" s="75"/>
      <c r="E146" s="217" t="s">
        <v>312</v>
      </c>
    </row>
    <row r="147" spans="1:5" ht="30" customHeight="1" x14ac:dyDescent="0.3">
      <c r="A147" s="214" t="s">
        <v>131</v>
      </c>
      <c r="B147" s="75" t="s">
        <v>213</v>
      </c>
      <c r="C147" s="75" t="s">
        <v>252</v>
      </c>
      <c r="D147" s="75"/>
      <c r="E147" s="217" t="s">
        <v>311</v>
      </c>
    </row>
    <row r="148" spans="1:5" ht="30" customHeight="1" x14ac:dyDescent="0.3">
      <c r="A148" s="214" t="s">
        <v>132</v>
      </c>
      <c r="B148" s="75" t="s">
        <v>213</v>
      </c>
      <c r="C148" s="75" t="s">
        <v>252</v>
      </c>
      <c r="D148" s="75"/>
      <c r="E148" s="217" t="s">
        <v>310</v>
      </c>
    </row>
    <row r="149" spans="1:5" ht="30" customHeight="1" x14ac:dyDescent="0.3">
      <c r="A149" s="214" t="s">
        <v>133</v>
      </c>
      <c r="B149" s="75" t="s">
        <v>213</v>
      </c>
      <c r="C149" s="75" t="s">
        <v>252</v>
      </c>
      <c r="D149" s="75"/>
      <c r="E149" s="217" t="s">
        <v>309</v>
      </c>
    </row>
    <row r="150" spans="1:5" ht="30" customHeight="1" x14ac:dyDescent="0.3">
      <c r="A150" s="214" t="s">
        <v>134</v>
      </c>
      <c r="B150" s="75" t="s">
        <v>213</v>
      </c>
      <c r="C150" s="75" t="s">
        <v>252</v>
      </c>
      <c r="D150" s="75"/>
      <c r="E150" s="217" t="s">
        <v>308</v>
      </c>
    </row>
    <row r="151" spans="1:5" ht="30" customHeight="1" x14ac:dyDescent="0.3">
      <c r="A151" s="214" t="s">
        <v>205</v>
      </c>
      <c r="B151" s="75" t="s">
        <v>213</v>
      </c>
      <c r="C151" s="75" t="s">
        <v>252</v>
      </c>
      <c r="D151" s="221" t="s">
        <v>303</v>
      </c>
      <c r="E151" s="217" t="s">
        <v>302</v>
      </c>
    </row>
    <row r="152" spans="1:5" ht="30" customHeight="1" x14ac:dyDescent="0.3">
      <c r="A152" s="214" t="s">
        <v>139</v>
      </c>
      <c r="B152" s="75" t="s">
        <v>213</v>
      </c>
      <c r="C152" s="75" t="s">
        <v>252</v>
      </c>
      <c r="D152" s="221" t="s">
        <v>307</v>
      </c>
      <c r="E152" s="217" t="s">
        <v>306</v>
      </c>
    </row>
    <row r="153" spans="1:5" ht="30" customHeight="1" x14ac:dyDescent="0.3">
      <c r="A153" s="214" t="s">
        <v>138</v>
      </c>
      <c r="B153" s="75" t="s">
        <v>213</v>
      </c>
      <c r="C153" s="75" t="s">
        <v>252</v>
      </c>
      <c r="D153" s="75"/>
      <c r="E153" s="217" t="s">
        <v>305</v>
      </c>
    </row>
    <row r="154" spans="1:5" ht="30" customHeight="1" x14ac:dyDescent="0.3">
      <c r="A154" s="214" t="s">
        <v>140</v>
      </c>
      <c r="B154" s="75" t="s">
        <v>213</v>
      </c>
      <c r="C154" s="75" t="s">
        <v>252</v>
      </c>
      <c r="D154" s="75"/>
      <c r="E154" s="217" t="s">
        <v>304</v>
      </c>
    </row>
    <row r="155" spans="1:5" ht="30" customHeight="1" x14ac:dyDescent="0.3">
      <c r="A155" s="214" t="s">
        <v>137</v>
      </c>
      <c r="B155" s="75" t="s">
        <v>213</v>
      </c>
      <c r="C155" s="75" t="s">
        <v>252</v>
      </c>
      <c r="D155" s="75"/>
      <c r="E155" s="217" t="s">
        <v>314</v>
      </c>
    </row>
    <row r="156" spans="1:5" ht="30" customHeight="1" x14ac:dyDescent="0.3">
      <c r="A156" s="214" t="s">
        <v>136</v>
      </c>
      <c r="B156" s="75" t="s">
        <v>359</v>
      </c>
      <c r="C156" s="75"/>
      <c r="D156" s="75"/>
      <c r="E156" s="220" t="s">
        <v>371</v>
      </c>
    </row>
    <row r="157" spans="1:5" ht="30" customHeight="1" x14ac:dyDescent="0.3"/>
    <row r="158" spans="1:5" ht="30" customHeight="1" x14ac:dyDescent="0.3"/>
    <row r="159" spans="1:5" ht="30" customHeight="1" x14ac:dyDescent="0.3"/>
    <row r="160" spans="1:5" ht="30" customHeight="1" x14ac:dyDescent="0.3"/>
    <row r="161" spans="1:5" ht="30" customHeight="1" x14ac:dyDescent="0.3"/>
    <row r="162" spans="1:5" ht="30" customHeight="1" x14ac:dyDescent="0.3"/>
    <row r="163" spans="1:5" ht="30" customHeight="1" x14ac:dyDescent="0.3"/>
    <row r="164" spans="1:5" x14ac:dyDescent="0.3">
      <c r="A164" s="198"/>
      <c r="B164" s="195"/>
      <c r="C164" s="195"/>
      <c r="D164" s="195"/>
      <c r="E164" s="197"/>
    </row>
    <row r="165" spans="1:5" x14ac:dyDescent="0.3">
      <c r="A165" s="195"/>
      <c r="B165" s="195"/>
      <c r="C165" s="195"/>
      <c r="D165" s="195"/>
    </row>
  </sheetData>
  <sheetProtection algorithmName="SHA-512" hashValue="OEP2879iPoYYcTFvQfsOlfW59fYFBhtJMpxmh8VE6ANNU8KZrO7kknOdmyLwCDJVvoO9cVpcgVFc8Y1jgJg9qg==" saltValue="3CLdmk3RVyUaygJzLsVbbA==" spinCount="100000" sheet="1" objects="1" scenarios="1"/>
  <mergeCells count="7">
    <mergeCell ref="A1:E1"/>
    <mergeCell ref="A14:D14"/>
    <mergeCell ref="D37:D40"/>
    <mergeCell ref="A37:A40"/>
    <mergeCell ref="B5:D5"/>
    <mergeCell ref="A2:E2"/>
    <mergeCell ref="A3:E3"/>
  </mergeCells>
  <hyperlinks>
    <hyperlink ref="E12" r:id="rId1" xr:uid="{A6272D9C-E226-4F87-B5CE-D2F8CC207158}"/>
    <hyperlink ref="E6" r:id="rId2" xr:uid="{9CD23CCF-7989-4096-971F-E4BE2D151869}"/>
    <hyperlink ref="E7" r:id="rId3" xr:uid="{864D6EEC-676C-4E86-9926-0E987224BC7D}"/>
    <hyperlink ref="E11" r:id="rId4" xr:uid="{E6BCAE41-8A8F-4DE4-8587-8748070B11DB}"/>
    <hyperlink ref="E8" r:id="rId5" xr:uid="{48AFE4FD-04E3-4E1B-82B3-349767D92BB0}"/>
    <hyperlink ref="E105" r:id="rId6" xr:uid="{EEBE016E-58CD-4BF1-9786-CBCA8CDBEB9B}"/>
    <hyperlink ref="E107" r:id="rId7" xr:uid="{D97DF9E5-C8F5-4C74-ACC5-2C8D24FA8B5C}"/>
    <hyperlink ref="E104" r:id="rId8" xr:uid="{67BB9F8B-EACB-4E35-BB57-6B2ECD6976FD}"/>
    <hyperlink ref="E92" r:id="rId9" xr:uid="{F1B12B29-FBA1-4583-909E-711C89C67219}"/>
    <hyperlink ref="E112" r:id="rId10" xr:uid="{AD6F9C3D-73E7-4DBB-BB5D-B4FABDC573C9}"/>
    <hyperlink ref="E154" r:id="rId11" xr:uid="{3CDF1138-C09B-4CEC-BA34-15E50ED7F12B}"/>
    <hyperlink ref="E37" r:id="rId12" xr:uid="{BFB45C75-12E1-42A8-936F-B1DE074DA7F6}"/>
    <hyperlink ref="E38" r:id="rId13" xr:uid="{ADE30AE3-5E89-4DAF-8281-EE64ED8FD108}"/>
    <hyperlink ref="E121" r:id="rId14" xr:uid="{CB077F6E-3CE3-4589-824C-D8750EFE75FD}"/>
    <hyperlink ref="E122" r:id="rId15" xr:uid="{AB9D871D-20EB-4801-94D7-4043542E385C}"/>
    <hyperlink ref="E123" r:id="rId16" xr:uid="{57DA56D6-0669-4883-98D3-4FA60FC9EB47}"/>
    <hyperlink ref="E124" r:id="rId17" xr:uid="{BECBDBA2-0293-447B-BD27-5C9F4F03D60B}"/>
    <hyperlink ref="E125" r:id="rId18" xr:uid="{2942CB28-B8B8-4202-9652-37E3CA5D6D08}"/>
    <hyperlink ref="E126" r:id="rId19" xr:uid="{BD4E2689-4057-4B27-9841-D0600F5219BB}"/>
    <hyperlink ref="E20" r:id="rId20" xr:uid="{694A73A6-11BC-4257-A98C-ECE1D63EBBC1}"/>
    <hyperlink ref="E35" r:id="rId21" xr:uid="{B4DABE70-C605-4D8C-A0F0-79F96F14A5B5}"/>
    <hyperlink ref="E39" r:id="rId22" xr:uid="{90DFFF63-FC4E-4F22-8F3C-87554DC24A6E}"/>
    <hyperlink ref="E40" r:id="rId23" xr:uid="{0FFB05A1-CB19-4C3A-B29C-5F601D498FAB}"/>
    <hyperlink ref="E91" r:id="rId24" xr:uid="{40B8C7C5-B496-45D0-BF17-EA94C67C2084}"/>
    <hyperlink ref="E139" r:id="rId25" xr:uid="{E57B22E6-8C4C-40EC-AD09-317ECA8FA510}"/>
    <hyperlink ref="E80" r:id="rId26" xr:uid="{E0ECDC61-02F0-426D-AB44-D7EBF627EE9C}"/>
    <hyperlink ref="E74" r:id="rId27" xr:uid="{01A99E97-9204-49DA-A144-547A02FEE799}"/>
    <hyperlink ref="E70" r:id="rId28" xr:uid="{E8A74440-3E97-4313-BAEF-3D553E26975C}"/>
    <hyperlink ref="E71" r:id="rId29" xr:uid="{5D69C795-E7D4-49B8-905E-BB15A7B14547}"/>
    <hyperlink ref="E72" r:id="rId30" xr:uid="{B9F99F4C-AC16-4637-8E8E-AC496E70EFA2}"/>
  </hyperlinks>
  <pageMargins left="0.7" right="0.7" top="0.78740157499999996" bottom="0.78740157499999996" header="0.3" footer="0.3"/>
  <pageSetup paperSize="9" orientation="portrait" horizontalDpi="4294967293" verticalDpi="0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CO2eq Bilanz (GWP)</vt:lpstr>
      <vt:lpstr>GWP Baustoffe</vt:lpstr>
      <vt:lpstr>Listn Dropdown</vt:lpstr>
      <vt:lpstr>Vergleich Dekoteile</vt:lpstr>
      <vt:lpstr>Quellenverzeichnis</vt:lpstr>
      <vt:lpstr>'CO2eq Bilanz (GWP)'!Druckbereich</vt:lpstr>
      <vt:lpstr>'GWP Baustoffe'!Druckbereich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Omlor</dc:creator>
  <cp:lastModifiedBy>Omlor, Katrin</cp:lastModifiedBy>
  <cp:lastPrinted>2023-08-15T13:08:16Z</cp:lastPrinted>
  <dcterms:created xsi:type="dcterms:W3CDTF">2021-04-25T14:07:16Z</dcterms:created>
  <dcterms:modified xsi:type="dcterms:W3CDTF">2025-05-27T09:25:48Z</dcterms:modified>
</cp:coreProperties>
</file>