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pivotTables/pivotTable1.xml" ContentType="application/vnd.openxmlformats-officedocument.spreadsheetml.pivotTable+xml"/>
  <Override PartName="/xl/tables/table11.xml" ContentType="application/vnd.openxmlformats-officedocument.spreadsheetml.table+xml"/>
  <Override PartName="/xl/queryTables/queryTable1.xml" ContentType="application/vnd.openxmlformats-officedocument.spreadsheetml.queryTable+xml"/>
  <Override PartName="/xl/tables/table12.xml" ContentType="application/vnd.openxmlformats-officedocument.spreadsheetml.table+xml"/>
  <Override PartName="/xl/queryTables/queryTable2.xml" ContentType="application/vnd.openxmlformats-officedocument.spreadsheetml.queryTable+xml"/>
  <Override PartName="/xl/tables/table13.xml" ContentType="application/vnd.openxmlformats-officedocument.spreadsheetml.table+xml"/>
  <Override PartName="/xl/queryTables/queryTable3.xml" ContentType="application/vnd.openxmlformats-officedocument.spreadsheetml.queryTable+xml"/>
  <Override PartName="/xl/tables/table14.xml" ContentType="application/vnd.openxmlformats-officedocument.spreadsheetml.table+xml"/>
  <Override PartName="/xl/queryTables/queryTable4.xml" ContentType="application/vnd.openxmlformats-officedocument.spreadsheetml.queryTable+xml"/>
  <Override PartName="/xl/tables/table15.xml" ContentType="application/vnd.openxmlformats-officedocument.spreadsheetml.table+xml"/>
  <Override PartName="/xl/queryTables/queryTable5.xml" ContentType="application/vnd.openxmlformats-officedocument.spreadsheetml.queryTable+xml"/>
  <Override PartName="/xl/tables/table16.xml" ContentType="application/vnd.openxmlformats-officedocument.spreadsheetml.table+xml"/>
  <Override PartName="/xl/queryTables/queryTable6.xml" ContentType="application/vnd.openxmlformats-officedocument.spreadsheetml.queryTable+xml"/>
  <Override PartName="/xl/tables/table17.xml" ContentType="application/vnd.openxmlformats-officedocument.spreadsheetml.table+xml"/>
  <Override PartName="/xl/queryTables/queryTable7.xml" ContentType="application/vnd.openxmlformats-officedocument.spreadsheetml.queryTable+xml"/>
  <Override PartName="/xl/tables/table18.xml" ContentType="application/vnd.openxmlformats-officedocument.spreadsheetml.table+xml"/>
  <Override PartName="/xl/queryTables/queryTable8.xml" ContentType="application/vnd.openxmlformats-officedocument.spreadsheetml.queryTable+xml"/>
  <Override PartName="/xl/tables/table19.xml" ContentType="application/vnd.openxmlformats-officedocument.spreadsheetml.table+xml"/>
  <Override PartName="/xl/queryTables/queryTable9.xml" ContentType="application/vnd.openxmlformats-officedocument.spreadsheetml.queryTable+xml"/>
  <Override PartName="/xl/tables/table20.xml" ContentType="application/vnd.openxmlformats-officedocument.spreadsheetml.table+xml"/>
  <Override PartName="/xl/queryTables/queryTable10.xml" ContentType="application/vnd.openxmlformats-officedocument.spreadsheetml.queryTable+xml"/>
  <Override PartName="/xl/tables/table21.xml" ContentType="application/vnd.openxmlformats-officedocument.spreadsheetml.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KVDM119\hoppermann\2 Meine Dateien\Kalk für RT\"/>
    </mc:Choice>
  </mc:AlternateContent>
  <bookViews>
    <workbookView xWindow="57585" yWindow="4905" windowWidth="15180" windowHeight="8520"/>
  </bookViews>
  <sheets>
    <sheet name="Kalkulationstabelle" sheetId="1" r:id="rId1"/>
    <sheet name="Zusammenfassung" sheetId="13" r:id="rId2"/>
    <sheet name="Alle Bauteile" sheetId="24" r:id="rId3"/>
    <sheet name="Bauteil1" sheetId="14" r:id="rId4"/>
    <sheet name="Bauteil2" sheetId="15" r:id="rId5"/>
    <sheet name="Bauteil3" sheetId="16" r:id="rId6"/>
    <sheet name="Bauteil4" sheetId="17" r:id="rId7"/>
    <sheet name="Bauteil5" sheetId="18" r:id="rId8"/>
    <sheet name="Bauteil6" sheetId="19" r:id="rId9"/>
    <sheet name="Bauteil7" sheetId="20" r:id="rId10"/>
    <sheet name="Bauteil8" sheetId="21" r:id="rId11"/>
    <sheet name="Bauteil9" sheetId="22" r:id="rId12"/>
    <sheet name="Bauteil10" sheetId="23" r:id="rId13"/>
  </sheets>
  <externalReferences>
    <externalReference r:id="rId14"/>
  </externalReferences>
  <definedNames>
    <definedName name="_xlnm.Print_Area" localSheetId="0">Kalkulationstabelle!$C:$M</definedName>
    <definedName name="_xlnm.Print_Titles" localSheetId="0">Kalkulationstabelle!$1:$1</definedName>
    <definedName name="ExterneDaten_1" localSheetId="3" hidden="1">Bauteil1!$A$1:$H$19</definedName>
    <definedName name="ExterneDaten_1" localSheetId="12" hidden="1">Bauteil10!$A$1:$H$6</definedName>
    <definedName name="ExterneDaten_1" localSheetId="4" hidden="1">Bauteil2!$A$1:$H$19</definedName>
    <definedName name="ExterneDaten_1" localSheetId="5" hidden="1">Bauteil3!$A$1:$H$11</definedName>
    <definedName name="ExterneDaten_1" localSheetId="6" hidden="1">Bauteil4!$A$1:$H$9</definedName>
    <definedName name="ExterneDaten_1" localSheetId="7" hidden="1">Bauteil5!$A$1:$H$9</definedName>
    <definedName name="ExterneDaten_1" localSheetId="8" hidden="1">Bauteil6!$A$1:$H$9</definedName>
    <definedName name="ExterneDaten_1" localSheetId="9" hidden="1">Bauteil7!$A$1:$H$9</definedName>
    <definedName name="ExterneDaten_1" localSheetId="10" hidden="1">Bauteil8!$A$1:$H$6</definedName>
    <definedName name="ExterneDaten_1" localSheetId="11" hidden="1">Bauteil9!$A$1:$H$6</definedName>
    <definedName name="ExterneDaten_2" localSheetId="2" hidden="1">'Alle Bauteile'!$A$1:$H$94</definedName>
  </definedNames>
  <calcPr calcId="162913"/>
  <pivotCaches>
    <pivotCache cacheId="0" r:id="rId15"/>
  </pivotCaches>
</workbook>
</file>

<file path=xl/calcChain.xml><?xml version="1.0" encoding="utf-8"?>
<calcChain xmlns="http://schemas.openxmlformats.org/spreadsheetml/2006/main">
  <c r="G44" i="1" l="1"/>
  <c r="H44" i="1"/>
  <c r="I44" i="1"/>
  <c r="K44" i="1"/>
  <c r="N44" i="1" s="1"/>
  <c r="L44" i="1"/>
  <c r="M44" i="1"/>
  <c r="Y44" i="1"/>
  <c r="Z44" i="1"/>
  <c r="AA44" i="1"/>
  <c r="AB44" i="1"/>
  <c r="AC44" i="1"/>
  <c r="G45" i="1"/>
  <c r="H45" i="1"/>
  <c r="I45" i="1"/>
  <c r="K45" i="1"/>
  <c r="N45" i="1" s="1"/>
  <c r="L45" i="1"/>
  <c r="M45" i="1"/>
  <c r="Y45" i="1"/>
  <c r="Z45" i="1"/>
  <c r="AA45" i="1"/>
  <c r="AB45" i="1"/>
  <c r="AC45" i="1"/>
  <c r="W44" i="1" l="1"/>
  <c r="V44" i="1"/>
  <c r="U44" i="1"/>
  <c r="R44" i="1"/>
  <c r="Q44" i="1"/>
  <c r="T44" i="1"/>
  <c r="P44" i="1"/>
  <c r="S44" i="1"/>
  <c r="O44" i="1"/>
  <c r="W45" i="1"/>
  <c r="V45" i="1"/>
  <c r="U45" i="1"/>
  <c r="T45" i="1"/>
  <c r="S45" i="1"/>
  <c r="R45" i="1"/>
  <c r="Q45" i="1"/>
  <c r="P45" i="1"/>
  <c r="O45" i="1"/>
  <c r="M102" i="1"/>
  <c r="K102" i="1"/>
  <c r="H102" i="1"/>
  <c r="G102" i="1"/>
  <c r="M101" i="1"/>
  <c r="K101" i="1"/>
  <c r="H101" i="1"/>
  <c r="G101" i="1"/>
  <c r="M100" i="1"/>
  <c r="K100" i="1"/>
  <c r="H100" i="1"/>
  <c r="G100" i="1"/>
  <c r="M99" i="1"/>
  <c r="K99" i="1"/>
  <c r="H99" i="1"/>
  <c r="G99" i="1"/>
  <c r="M96" i="1"/>
  <c r="K96" i="1"/>
  <c r="H96" i="1"/>
  <c r="G96" i="1"/>
  <c r="M95" i="1"/>
  <c r="K95" i="1"/>
  <c r="H95" i="1"/>
  <c r="G95" i="1"/>
  <c r="M94" i="1"/>
  <c r="K94" i="1"/>
  <c r="H94" i="1"/>
  <c r="G94" i="1"/>
  <c r="M93" i="1"/>
  <c r="K93" i="1"/>
  <c r="H93" i="1"/>
  <c r="G93" i="1"/>
  <c r="M90" i="1"/>
  <c r="K90" i="1"/>
  <c r="H90" i="1"/>
  <c r="G90" i="1"/>
  <c r="M89" i="1"/>
  <c r="K89" i="1"/>
  <c r="H89" i="1"/>
  <c r="G89" i="1"/>
  <c r="M88" i="1"/>
  <c r="K88" i="1"/>
  <c r="H88" i="1"/>
  <c r="G88" i="1"/>
  <c r="M87" i="1"/>
  <c r="K87" i="1"/>
  <c r="H87" i="1"/>
  <c r="G87" i="1"/>
  <c r="M84" i="1"/>
  <c r="K84" i="1"/>
  <c r="H84" i="1"/>
  <c r="G84" i="1"/>
  <c r="M83" i="1"/>
  <c r="K83" i="1"/>
  <c r="H83" i="1"/>
  <c r="G83" i="1"/>
  <c r="M82" i="1"/>
  <c r="K82" i="1"/>
  <c r="H82" i="1"/>
  <c r="G82" i="1"/>
  <c r="M81" i="1"/>
  <c r="K81" i="1"/>
  <c r="H81" i="1"/>
  <c r="G81" i="1"/>
  <c r="M80" i="1"/>
  <c r="K80" i="1"/>
  <c r="H80" i="1"/>
  <c r="G80" i="1"/>
  <c r="M79" i="1"/>
  <c r="K79" i="1"/>
  <c r="H79" i="1"/>
  <c r="G79" i="1"/>
  <c r="M78" i="1"/>
  <c r="K78" i="1"/>
  <c r="H78" i="1"/>
  <c r="G78" i="1"/>
  <c r="M75" i="1"/>
  <c r="K75" i="1"/>
  <c r="H75" i="1"/>
  <c r="G75" i="1"/>
  <c r="M74" i="1"/>
  <c r="K74" i="1"/>
  <c r="H74" i="1"/>
  <c r="G74" i="1"/>
  <c r="M73" i="1"/>
  <c r="K73" i="1"/>
  <c r="H73" i="1"/>
  <c r="G73" i="1"/>
  <c r="M72" i="1"/>
  <c r="K72" i="1"/>
  <c r="H72" i="1"/>
  <c r="G72" i="1"/>
  <c r="M71" i="1"/>
  <c r="K71" i="1"/>
  <c r="H71" i="1"/>
  <c r="G71" i="1"/>
  <c r="M70" i="1"/>
  <c r="K70" i="1"/>
  <c r="H70" i="1"/>
  <c r="G70" i="1"/>
  <c r="M69" i="1"/>
  <c r="K69" i="1"/>
  <c r="H69" i="1"/>
  <c r="G69" i="1"/>
  <c r="M66" i="1"/>
  <c r="K66" i="1"/>
  <c r="H66" i="1"/>
  <c r="G66" i="1"/>
  <c r="M65" i="1"/>
  <c r="K65" i="1"/>
  <c r="H65" i="1"/>
  <c r="G65" i="1"/>
  <c r="M64" i="1"/>
  <c r="K64" i="1"/>
  <c r="H64" i="1"/>
  <c r="G64" i="1"/>
  <c r="M63" i="1"/>
  <c r="K63" i="1"/>
  <c r="H63" i="1"/>
  <c r="G63" i="1"/>
  <c r="M62" i="1"/>
  <c r="K62" i="1"/>
  <c r="H62" i="1"/>
  <c r="G62" i="1"/>
  <c r="M61" i="1"/>
  <c r="K61" i="1"/>
  <c r="H61" i="1"/>
  <c r="G61" i="1"/>
  <c r="M60" i="1"/>
  <c r="K60" i="1"/>
  <c r="H60" i="1"/>
  <c r="G60" i="1"/>
  <c r="M57" i="1"/>
  <c r="K57" i="1"/>
  <c r="H57" i="1"/>
  <c r="G57" i="1"/>
  <c r="M56" i="1"/>
  <c r="K56" i="1"/>
  <c r="H56" i="1"/>
  <c r="G56" i="1"/>
  <c r="M55" i="1"/>
  <c r="K55" i="1"/>
  <c r="H55" i="1"/>
  <c r="G55" i="1"/>
  <c r="M54" i="1"/>
  <c r="K54" i="1"/>
  <c r="H54" i="1"/>
  <c r="G54" i="1"/>
  <c r="M53" i="1"/>
  <c r="K53" i="1"/>
  <c r="H53" i="1"/>
  <c r="G53" i="1"/>
  <c r="M52" i="1"/>
  <c r="K52" i="1"/>
  <c r="H52" i="1"/>
  <c r="G52" i="1"/>
  <c r="M51" i="1"/>
  <c r="K51" i="1"/>
  <c r="H51" i="1"/>
  <c r="G51" i="1"/>
  <c r="M48" i="1"/>
  <c r="K48" i="1"/>
  <c r="H48" i="1"/>
  <c r="G48" i="1"/>
  <c r="M47" i="1"/>
  <c r="K47" i="1"/>
  <c r="H47" i="1"/>
  <c r="G47" i="1"/>
  <c r="M46" i="1"/>
  <c r="K46" i="1"/>
  <c r="H46" i="1"/>
  <c r="G46" i="1"/>
  <c r="M43" i="1"/>
  <c r="K43" i="1"/>
  <c r="H43" i="1"/>
  <c r="G43" i="1"/>
  <c r="M42" i="1"/>
  <c r="K42" i="1"/>
  <c r="H42" i="1"/>
  <c r="G42" i="1"/>
  <c r="M41" i="1"/>
  <c r="K41" i="1"/>
  <c r="H41" i="1"/>
  <c r="G41" i="1"/>
  <c r="M40" i="1"/>
  <c r="K40" i="1"/>
  <c r="H40" i="1"/>
  <c r="G40" i="1"/>
  <c r="M37" i="1"/>
  <c r="K37" i="1"/>
  <c r="H37" i="1"/>
  <c r="G37" i="1"/>
  <c r="M36" i="1"/>
  <c r="K36" i="1"/>
  <c r="H36" i="1"/>
  <c r="G36" i="1"/>
  <c r="M35" i="1"/>
  <c r="K35" i="1"/>
  <c r="H35" i="1"/>
  <c r="G35" i="1"/>
  <c r="M34" i="1"/>
  <c r="K34" i="1"/>
  <c r="H34" i="1"/>
  <c r="G34" i="1"/>
  <c r="M33" i="1"/>
  <c r="K33" i="1"/>
  <c r="H33" i="1"/>
  <c r="G33" i="1"/>
  <c r="M32" i="1"/>
  <c r="K32" i="1"/>
  <c r="H32" i="1"/>
  <c r="G32" i="1"/>
  <c r="M31" i="1"/>
  <c r="K31" i="1"/>
  <c r="H31" i="1"/>
  <c r="G31" i="1"/>
  <c r="M30" i="1"/>
  <c r="K30" i="1"/>
  <c r="H30" i="1"/>
  <c r="G30" i="1"/>
  <c r="M29" i="1"/>
  <c r="K29" i="1"/>
  <c r="H29" i="1"/>
  <c r="G29" i="1"/>
  <c r="M28" i="1"/>
  <c r="K28" i="1"/>
  <c r="H28" i="1"/>
  <c r="G28" i="1"/>
  <c r="M27" i="1"/>
  <c r="K27" i="1"/>
  <c r="H27" i="1"/>
  <c r="G27" i="1"/>
  <c r="M26" i="1"/>
  <c r="K26" i="1"/>
  <c r="H26" i="1"/>
  <c r="G26" i="1"/>
  <c r="M25" i="1"/>
  <c r="K25" i="1"/>
  <c r="H25" i="1"/>
  <c r="G25" i="1"/>
  <c r="M24" i="1"/>
  <c r="K24" i="1"/>
  <c r="H24" i="1"/>
  <c r="G24" i="1"/>
  <c r="M23" i="1"/>
  <c r="K23" i="1"/>
  <c r="H23" i="1"/>
  <c r="G23" i="1"/>
  <c r="M22" i="1"/>
  <c r="K22" i="1"/>
  <c r="H22" i="1"/>
  <c r="G22" i="1"/>
  <c r="M21" i="1"/>
  <c r="K21" i="1"/>
  <c r="H21" i="1"/>
  <c r="G21" i="1"/>
  <c r="M18" i="1"/>
  <c r="K18" i="1"/>
  <c r="H18" i="1"/>
  <c r="G18" i="1"/>
  <c r="M17" i="1"/>
  <c r="K17" i="1"/>
  <c r="H17" i="1"/>
  <c r="G17" i="1"/>
  <c r="M16" i="1"/>
  <c r="K16" i="1"/>
  <c r="H16" i="1"/>
  <c r="G16" i="1"/>
  <c r="M15" i="1"/>
  <c r="K15" i="1"/>
  <c r="H15" i="1"/>
  <c r="G15" i="1"/>
  <c r="M14" i="1"/>
  <c r="K14" i="1"/>
  <c r="H14" i="1"/>
  <c r="G14" i="1"/>
  <c r="M13" i="1"/>
  <c r="K13" i="1"/>
  <c r="H13" i="1"/>
  <c r="G13" i="1"/>
  <c r="M12" i="1"/>
  <c r="K12" i="1"/>
  <c r="H12" i="1"/>
  <c r="G12" i="1"/>
  <c r="M11" i="1"/>
  <c r="K11" i="1"/>
  <c r="H11" i="1"/>
  <c r="G11" i="1"/>
  <c r="M10" i="1"/>
  <c r="K10" i="1"/>
  <c r="H10" i="1"/>
  <c r="G10" i="1"/>
  <c r="M9" i="1"/>
  <c r="K9" i="1"/>
  <c r="H9" i="1"/>
  <c r="G9" i="1"/>
  <c r="M8" i="1"/>
  <c r="K8" i="1"/>
  <c r="H8" i="1"/>
  <c r="G8" i="1"/>
  <c r="M7" i="1"/>
  <c r="K7" i="1"/>
  <c r="H7" i="1"/>
  <c r="G7" i="1"/>
  <c r="M6" i="1"/>
  <c r="K6" i="1"/>
  <c r="H6" i="1"/>
  <c r="G6" i="1"/>
  <c r="M5" i="1"/>
  <c r="K5" i="1"/>
  <c r="H5" i="1"/>
  <c r="G5" i="1"/>
  <c r="M4" i="1"/>
  <c r="K4" i="1"/>
  <c r="H4" i="1"/>
  <c r="G4" i="1"/>
  <c r="M3" i="1"/>
  <c r="K3" i="1"/>
  <c r="H3" i="1"/>
  <c r="G3" i="1"/>
  <c r="M2" i="1"/>
  <c r="K2" i="1"/>
  <c r="H2" i="1"/>
  <c r="G2" i="1"/>
  <c r="I100" i="1" l="1"/>
  <c r="I101" i="1"/>
  <c r="I102" i="1"/>
  <c r="I94" i="1"/>
  <c r="I95" i="1"/>
  <c r="I96" i="1"/>
  <c r="I88" i="1"/>
  <c r="I89" i="1"/>
  <c r="I90" i="1"/>
  <c r="I79" i="1"/>
  <c r="I80" i="1"/>
  <c r="I81" i="1"/>
  <c r="I82" i="1"/>
  <c r="I83" i="1"/>
  <c r="I84" i="1"/>
  <c r="I70" i="1"/>
  <c r="I71" i="1"/>
  <c r="I72" i="1"/>
  <c r="I73" i="1"/>
  <c r="I74" i="1"/>
  <c r="I75" i="1"/>
  <c r="I61" i="1"/>
  <c r="I62" i="1"/>
  <c r="I63" i="1"/>
  <c r="I64" i="1"/>
  <c r="I65" i="1"/>
  <c r="I66" i="1"/>
  <c r="I52" i="1"/>
  <c r="I53" i="1"/>
  <c r="I54" i="1"/>
  <c r="I55" i="1"/>
  <c r="I56" i="1"/>
  <c r="I57" i="1"/>
  <c r="I41" i="1"/>
  <c r="I42" i="1"/>
  <c r="I43" i="1"/>
  <c r="I46" i="1"/>
  <c r="I47" i="1"/>
  <c r="I48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99" i="1"/>
  <c r="I93" i="1"/>
  <c r="I87" i="1"/>
  <c r="I78" i="1"/>
  <c r="I69" i="1"/>
  <c r="I60" i="1"/>
  <c r="I51" i="1"/>
  <c r="I40" i="1"/>
  <c r="I21" i="1"/>
  <c r="X114" i="1" l="1"/>
  <c r="AC102" i="1"/>
  <c r="AB102" i="1"/>
  <c r="AA102" i="1"/>
  <c r="Z102" i="1"/>
  <c r="Y102" i="1"/>
  <c r="W102" i="1"/>
  <c r="V102" i="1"/>
  <c r="U102" i="1"/>
  <c r="T102" i="1"/>
  <c r="S102" i="1"/>
  <c r="R102" i="1"/>
  <c r="Q102" i="1"/>
  <c r="P102" i="1"/>
  <c r="O102" i="1"/>
  <c r="N102" i="1"/>
  <c r="L102" i="1"/>
  <c r="AC101" i="1"/>
  <c r="AB101" i="1"/>
  <c r="AA101" i="1"/>
  <c r="Z101" i="1"/>
  <c r="Y101" i="1"/>
  <c r="W101" i="1"/>
  <c r="V101" i="1"/>
  <c r="U101" i="1"/>
  <c r="T101" i="1"/>
  <c r="S101" i="1"/>
  <c r="R101" i="1"/>
  <c r="Q101" i="1"/>
  <c r="P101" i="1"/>
  <c r="O101" i="1"/>
  <c r="N101" i="1"/>
  <c r="L101" i="1"/>
  <c r="AC100" i="1"/>
  <c r="AB100" i="1"/>
  <c r="AA100" i="1"/>
  <c r="Z100" i="1"/>
  <c r="Y100" i="1"/>
  <c r="W100" i="1"/>
  <c r="V100" i="1"/>
  <c r="R100" i="1"/>
  <c r="L100" i="1"/>
  <c r="AC99" i="1"/>
  <c r="AB99" i="1"/>
  <c r="AA99" i="1"/>
  <c r="Z99" i="1"/>
  <c r="Y99" i="1"/>
  <c r="V99" i="1"/>
  <c r="AC96" i="1"/>
  <c r="AB96" i="1"/>
  <c r="AA96" i="1"/>
  <c r="Z96" i="1"/>
  <c r="Y96" i="1"/>
  <c r="W96" i="1"/>
  <c r="V96" i="1"/>
  <c r="U96" i="1"/>
  <c r="T96" i="1"/>
  <c r="S96" i="1"/>
  <c r="R96" i="1"/>
  <c r="Q96" i="1"/>
  <c r="P96" i="1"/>
  <c r="O96" i="1"/>
  <c r="N96" i="1"/>
  <c r="L96" i="1"/>
  <c r="AC95" i="1"/>
  <c r="AB95" i="1"/>
  <c r="AA95" i="1"/>
  <c r="Z95" i="1"/>
  <c r="Y95" i="1"/>
  <c r="W95" i="1"/>
  <c r="V95" i="1"/>
  <c r="U95" i="1"/>
  <c r="T95" i="1"/>
  <c r="S95" i="1"/>
  <c r="R95" i="1"/>
  <c r="Q95" i="1"/>
  <c r="P95" i="1"/>
  <c r="O95" i="1"/>
  <c r="N95" i="1"/>
  <c r="L95" i="1"/>
  <c r="AC94" i="1"/>
  <c r="AB94" i="1"/>
  <c r="AA94" i="1"/>
  <c r="Z94" i="1"/>
  <c r="Y94" i="1"/>
  <c r="R94" i="1"/>
  <c r="L94" i="1"/>
  <c r="AC93" i="1"/>
  <c r="AB93" i="1"/>
  <c r="AA93" i="1"/>
  <c r="Z93" i="1"/>
  <c r="Y93" i="1"/>
  <c r="Q93" i="1"/>
  <c r="P93" i="1"/>
  <c r="O93" i="1"/>
  <c r="N93" i="1"/>
  <c r="W93" i="1"/>
  <c r="L93" i="1"/>
  <c r="AC90" i="1"/>
  <c r="AB90" i="1"/>
  <c r="AA90" i="1"/>
  <c r="Z90" i="1"/>
  <c r="Y90" i="1"/>
  <c r="W90" i="1"/>
  <c r="V90" i="1"/>
  <c r="U90" i="1"/>
  <c r="T90" i="1"/>
  <c r="S90" i="1"/>
  <c r="R90" i="1"/>
  <c r="Q90" i="1"/>
  <c r="P90" i="1"/>
  <c r="O90" i="1"/>
  <c r="N90" i="1"/>
  <c r="AC89" i="1"/>
  <c r="AB89" i="1"/>
  <c r="AA89" i="1"/>
  <c r="Z89" i="1"/>
  <c r="Y89" i="1"/>
  <c r="W89" i="1"/>
  <c r="V89" i="1"/>
  <c r="U89" i="1"/>
  <c r="T89" i="1"/>
  <c r="S89" i="1"/>
  <c r="R89" i="1"/>
  <c r="Q89" i="1"/>
  <c r="P89" i="1"/>
  <c r="O89" i="1"/>
  <c r="N89" i="1"/>
  <c r="L89" i="1"/>
  <c r="AC88" i="1"/>
  <c r="AB88" i="1"/>
  <c r="AA88" i="1"/>
  <c r="Z88" i="1"/>
  <c r="Y88" i="1"/>
  <c r="P88" i="1"/>
  <c r="L88" i="1"/>
  <c r="AC87" i="1"/>
  <c r="AB87" i="1"/>
  <c r="AA87" i="1"/>
  <c r="Z87" i="1"/>
  <c r="Y87" i="1"/>
  <c r="U87" i="1"/>
  <c r="L87" i="1"/>
  <c r="AC84" i="1"/>
  <c r="AB84" i="1"/>
  <c r="AA84" i="1"/>
  <c r="Z84" i="1"/>
  <c r="Y84" i="1"/>
  <c r="W84" i="1"/>
  <c r="V84" i="1"/>
  <c r="U84" i="1"/>
  <c r="T84" i="1"/>
  <c r="S84" i="1"/>
  <c r="R84" i="1"/>
  <c r="Q84" i="1"/>
  <c r="P84" i="1"/>
  <c r="O84" i="1"/>
  <c r="N84" i="1"/>
  <c r="L84" i="1"/>
  <c r="AC83" i="1"/>
  <c r="AB83" i="1"/>
  <c r="AA83" i="1"/>
  <c r="Z83" i="1"/>
  <c r="Y83" i="1"/>
  <c r="W83" i="1"/>
  <c r="V83" i="1"/>
  <c r="U83" i="1"/>
  <c r="T83" i="1"/>
  <c r="S83" i="1"/>
  <c r="R83" i="1"/>
  <c r="Q83" i="1"/>
  <c r="P83" i="1"/>
  <c r="O83" i="1"/>
  <c r="N83" i="1"/>
  <c r="L83" i="1"/>
  <c r="AC82" i="1"/>
  <c r="AB82" i="1"/>
  <c r="AA82" i="1"/>
  <c r="Z82" i="1"/>
  <c r="Y82" i="1"/>
  <c r="W82" i="1"/>
  <c r="V82" i="1"/>
  <c r="U82" i="1"/>
  <c r="T82" i="1"/>
  <c r="S82" i="1"/>
  <c r="R82" i="1"/>
  <c r="Q82" i="1"/>
  <c r="P82" i="1"/>
  <c r="O82" i="1"/>
  <c r="N82" i="1"/>
  <c r="L82" i="1"/>
  <c r="AC81" i="1"/>
  <c r="AB81" i="1"/>
  <c r="AA81" i="1"/>
  <c r="Z81" i="1"/>
  <c r="Y81" i="1"/>
  <c r="W81" i="1"/>
  <c r="V81" i="1"/>
  <c r="U81" i="1"/>
  <c r="T81" i="1"/>
  <c r="S81" i="1"/>
  <c r="R81" i="1"/>
  <c r="Q81" i="1"/>
  <c r="P81" i="1"/>
  <c r="O81" i="1"/>
  <c r="N81" i="1"/>
  <c r="L81" i="1"/>
  <c r="AC80" i="1"/>
  <c r="AB80" i="1"/>
  <c r="AA80" i="1"/>
  <c r="Z80" i="1"/>
  <c r="Y80" i="1"/>
  <c r="W80" i="1"/>
  <c r="V80" i="1"/>
  <c r="U80" i="1"/>
  <c r="T80" i="1"/>
  <c r="S80" i="1"/>
  <c r="R80" i="1"/>
  <c r="Q80" i="1"/>
  <c r="P80" i="1"/>
  <c r="O80" i="1"/>
  <c r="N80" i="1"/>
  <c r="L80" i="1"/>
  <c r="AC79" i="1"/>
  <c r="AB79" i="1"/>
  <c r="AA79" i="1"/>
  <c r="Z79" i="1"/>
  <c r="Y79" i="1"/>
  <c r="O79" i="1"/>
  <c r="L79" i="1"/>
  <c r="AC78" i="1"/>
  <c r="AB78" i="1"/>
  <c r="AA78" i="1"/>
  <c r="Z78" i="1"/>
  <c r="Y78" i="1"/>
  <c r="V78" i="1"/>
  <c r="AC75" i="1"/>
  <c r="AB75" i="1"/>
  <c r="AA75" i="1"/>
  <c r="Z75" i="1"/>
  <c r="Y75" i="1"/>
  <c r="W75" i="1"/>
  <c r="V75" i="1"/>
  <c r="U75" i="1"/>
  <c r="T75" i="1"/>
  <c r="S75" i="1"/>
  <c r="R75" i="1"/>
  <c r="Q75" i="1"/>
  <c r="P75" i="1"/>
  <c r="O75" i="1"/>
  <c r="N75" i="1"/>
  <c r="L75" i="1"/>
  <c r="AC74" i="1"/>
  <c r="AB74" i="1"/>
  <c r="AA74" i="1"/>
  <c r="Z74" i="1"/>
  <c r="Y74" i="1"/>
  <c r="W74" i="1"/>
  <c r="V74" i="1"/>
  <c r="U74" i="1"/>
  <c r="T74" i="1"/>
  <c r="S74" i="1"/>
  <c r="R74" i="1"/>
  <c r="Q74" i="1"/>
  <c r="P74" i="1"/>
  <c r="O74" i="1"/>
  <c r="N74" i="1"/>
  <c r="L74" i="1"/>
  <c r="AC73" i="1"/>
  <c r="AB73" i="1"/>
  <c r="AA73" i="1"/>
  <c r="Z73" i="1"/>
  <c r="Y73" i="1"/>
  <c r="W73" i="1"/>
  <c r="V73" i="1"/>
  <c r="U73" i="1"/>
  <c r="T73" i="1"/>
  <c r="S73" i="1"/>
  <c r="R73" i="1"/>
  <c r="Q73" i="1"/>
  <c r="P73" i="1"/>
  <c r="O73" i="1"/>
  <c r="N73" i="1"/>
  <c r="L73" i="1"/>
  <c r="AC72" i="1"/>
  <c r="AB72" i="1"/>
  <c r="AA72" i="1"/>
  <c r="Z72" i="1"/>
  <c r="Y72" i="1"/>
  <c r="W72" i="1"/>
  <c r="V72" i="1"/>
  <c r="U72" i="1"/>
  <c r="T72" i="1"/>
  <c r="S72" i="1"/>
  <c r="R72" i="1"/>
  <c r="Q72" i="1"/>
  <c r="P72" i="1"/>
  <c r="O72" i="1"/>
  <c r="N72" i="1"/>
  <c r="L72" i="1"/>
  <c r="AC71" i="1"/>
  <c r="AB71" i="1"/>
  <c r="AA71" i="1"/>
  <c r="Z71" i="1"/>
  <c r="Y71" i="1"/>
  <c r="W71" i="1"/>
  <c r="V71" i="1"/>
  <c r="U71" i="1"/>
  <c r="T71" i="1"/>
  <c r="S71" i="1"/>
  <c r="R71" i="1"/>
  <c r="Q71" i="1"/>
  <c r="P71" i="1"/>
  <c r="O71" i="1"/>
  <c r="N71" i="1"/>
  <c r="L71" i="1"/>
  <c r="AC70" i="1"/>
  <c r="AB70" i="1"/>
  <c r="AA70" i="1"/>
  <c r="Z70" i="1"/>
  <c r="Y70" i="1"/>
  <c r="W70" i="1"/>
  <c r="L70" i="1"/>
  <c r="AC69" i="1"/>
  <c r="AB69" i="1"/>
  <c r="AA69" i="1"/>
  <c r="Z69" i="1"/>
  <c r="Y69" i="1"/>
  <c r="R69" i="1"/>
  <c r="L69" i="1"/>
  <c r="AC66" i="1"/>
  <c r="AB66" i="1"/>
  <c r="AA66" i="1"/>
  <c r="Z66" i="1"/>
  <c r="Y66" i="1"/>
  <c r="W66" i="1"/>
  <c r="V66" i="1"/>
  <c r="U66" i="1"/>
  <c r="T66" i="1"/>
  <c r="S66" i="1"/>
  <c r="R66" i="1"/>
  <c r="Q66" i="1"/>
  <c r="P66" i="1"/>
  <c r="O66" i="1"/>
  <c r="N66" i="1"/>
  <c r="L66" i="1"/>
  <c r="AC65" i="1"/>
  <c r="AB65" i="1"/>
  <c r="AA65" i="1"/>
  <c r="Z65" i="1"/>
  <c r="Y65" i="1"/>
  <c r="W65" i="1"/>
  <c r="V65" i="1"/>
  <c r="U65" i="1"/>
  <c r="T65" i="1"/>
  <c r="S65" i="1"/>
  <c r="R65" i="1"/>
  <c r="Q65" i="1"/>
  <c r="P65" i="1"/>
  <c r="O65" i="1"/>
  <c r="N65" i="1"/>
  <c r="L65" i="1"/>
  <c r="AC64" i="1"/>
  <c r="AB64" i="1"/>
  <c r="AA64" i="1"/>
  <c r="Z64" i="1"/>
  <c r="Y64" i="1"/>
  <c r="W64" i="1"/>
  <c r="V64" i="1"/>
  <c r="U64" i="1"/>
  <c r="T64" i="1"/>
  <c r="S64" i="1"/>
  <c r="R64" i="1"/>
  <c r="Q64" i="1"/>
  <c r="P64" i="1"/>
  <c r="O64" i="1"/>
  <c r="N64" i="1"/>
  <c r="L64" i="1"/>
  <c r="AC63" i="1"/>
  <c r="AB63" i="1"/>
  <c r="AA63" i="1"/>
  <c r="Z63" i="1"/>
  <c r="Y63" i="1"/>
  <c r="W63" i="1"/>
  <c r="V63" i="1"/>
  <c r="U63" i="1"/>
  <c r="T63" i="1"/>
  <c r="S63" i="1"/>
  <c r="R63" i="1"/>
  <c r="Q63" i="1"/>
  <c r="P63" i="1"/>
  <c r="O63" i="1"/>
  <c r="N63" i="1"/>
  <c r="L63" i="1"/>
  <c r="AC62" i="1"/>
  <c r="AB62" i="1"/>
  <c r="AA62" i="1"/>
  <c r="Z62" i="1"/>
  <c r="Y62" i="1"/>
  <c r="W62" i="1"/>
  <c r="V62" i="1"/>
  <c r="U62" i="1"/>
  <c r="T62" i="1"/>
  <c r="S62" i="1"/>
  <c r="R62" i="1"/>
  <c r="Q62" i="1"/>
  <c r="P62" i="1"/>
  <c r="O62" i="1"/>
  <c r="N62" i="1"/>
  <c r="L62" i="1"/>
  <c r="AC61" i="1"/>
  <c r="AB61" i="1"/>
  <c r="AA61" i="1"/>
  <c r="Z61" i="1"/>
  <c r="Y61" i="1"/>
  <c r="W61" i="1"/>
  <c r="L61" i="1"/>
  <c r="AC60" i="1"/>
  <c r="AB60" i="1"/>
  <c r="AA60" i="1"/>
  <c r="Z60" i="1"/>
  <c r="Y60" i="1"/>
  <c r="O60" i="1"/>
  <c r="AC57" i="1"/>
  <c r="AB57" i="1"/>
  <c r="AA57" i="1"/>
  <c r="Z57" i="1"/>
  <c r="Y57" i="1"/>
  <c r="W57" i="1"/>
  <c r="V57" i="1"/>
  <c r="U57" i="1"/>
  <c r="T57" i="1"/>
  <c r="S57" i="1"/>
  <c r="R57" i="1"/>
  <c r="Q57" i="1"/>
  <c r="P57" i="1"/>
  <c r="O57" i="1"/>
  <c r="N57" i="1"/>
  <c r="L57" i="1"/>
  <c r="AC56" i="1"/>
  <c r="AB56" i="1"/>
  <c r="AA56" i="1"/>
  <c r="Z56" i="1"/>
  <c r="Y56" i="1"/>
  <c r="W56" i="1"/>
  <c r="V56" i="1"/>
  <c r="U56" i="1"/>
  <c r="T56" i="1"/>
  <c r="S56" i="1"/>
  <c r="R56" i="1"/>
  <c r="Q56" i="1"/>
  <c r="P56" i="1"/>
  <c r="O56" i="1"/>
  <c r="N56" i="1"/>
  <c r="L56" i="1"/>
  <c r="AC55" i="1"/>
  <c r="AB55" i="1"/>
  <c r="AA55" i="1"/>
  <c r="Z55" i="1"/>
  <c r="Y55" i="1"/>
  <c r="W55" i="1"/>
  <c r="V55" i="1"/>
  <c r="U55" i="1"/>
  <c r="T55" i="1"/>
  <c r="S55" i="1"/>
  <c r="R55" i="1"/>
  <c r="Q55" i="1"/>
  <c r="P55" i="1"/>
  <c r="O55" i="1"/>
  <c r="N55" i="1"/>
  <c r="L55" i="1"/>
  <c r="AC54" i="1"/>
  <c r="AB54" i="1"/>
  <c r="AA54" i="1"/>
  <c r="Z54" i="1"/>
  <c r="Y54" i="1"/>
  <c r="W54" i="1"/>
  <c r="V54" i="1"/>
  <c r="U54" i="1"/>
  <c r="T54" i="1"/>
  <c r="S54" i="1"/>
  <c r="R54" i="1"/>
  <c r="Q54" i="1"/>
  <c r="P54" i="1"/>
  <c r="O54" i="1"/>
  <c r="N54" i="1"/>
  <c r="L54" i="1"/>
  <c r="AC53" i="1"/>
  <c r="AB53" i="1"/>
  <c r="AA53" i="1"/>
  <c r="Z53" i="1"/>
  <c r="Y53" i="1"/>
  <c r="W53" i="1"/>
  <c r="V53" i="1"/>
  <c r="U53" i="1"/>
  <c r="T53" i="1"/>
  <c r="S53" i="1"/>
  <c r="R53" i="1"/>
  <c r="Q53" i="1"/>
  <c r="P53" i="1"/>
  <c r="O53" i="1"/>
  <c r="N53" i="1"/>
  <c r="L53" i="1"/>
  <c r="AC52" i="1"/>
  <c r="AB52" i="1"/>
  <c r="AA52" i="1"/>
  <c r="Z52" i="1"/>
  <c r="Y52" i="1"/>
  <c r="W52" i="1"/>
  <c r="L52" i="1"/>
  <c r="AC51" i="1"/>
  <c r="AB51" i="1"/>
  <c r="AA51" i="1"/>
  <c r="Z51" i="1"/>
  <c r="Y51" i="1"/>
  <c r="Q51" i="1"/>
  <c r="L51" i="1"/>
  <c r="AC48" i="1"/>
  <c r="AB48" i="1"/>
  <c r="AA48" i="1"/>
  <c r="Z48" i="1"/>
  <c r="Y48" i="1"/>
  <c r="W48" i="1"/>
  <c r="V48" i="1"/>
  <c r="U48" i="1"/>
  <c r="T48" i="1"/>
  <c r="S48" i="1"/>
  <c r="R48" i="1"/>
  <c r="Q48" i="1"/>
  <c r="P48" i="1"/>
  <c r="O48" i="1"/>
  <c r="N48" i="1"/>
  <c r="L48" i="1"/>
  <c r="AC47" i="1"/>
  <c r="AB47" i="1"/>
  <c r="AA47" i="1"/>
  <c r="Z47" i="1"/>
  <c r="Y47" i="1"/>
  <c r="W47" i="1"/>
  <c r="V47" i="1"/>
  <c r="U47" i="1"/>
  <c r="T47" i="1"/>
  <c r="S47" i="1"/>
  <c r="R47" i="1"/>
  <c r="Q47" i="1"/>
  <c r="P47" i="1"/>
  <c r="O47" i="1"/>
  <c r="N47" i="1"/>
  <c r="L47" i="1"/>
  <c r="AC46" i="1"/>
  <c r="AB46" i="1"/>
  <c r="AA46" i="1"/>
  <c r="Z46" i="1"/>
  <c r="Y46" i="1"/>
  <c r="W46" i="1"/>
  <c r="V46" i="1"/>
  <c r="U46" i="1"/>
  <c r="T46" i="1"/>
  <c r="S46" i="1"/>
  <c r="R46" i="1"/>
  <c r="Q46" i="1"/>
  <c r="P46" i="1"/>
  <c r="O46" i="1"/>
  <c r="N46" i="1"/>
  <c r="L46" i="1"/>
  <c r="AC43" i="1"/>
  <c r="AB43" i="1"/>
  <c r="AA43" i="1"/>
  <c r="Z43" i="1"/>
  <c r="Y43" i="1"/>
  <c r="W43" i="1"/>
  <c r="V43" i="1"/>
  <c r="U43" i="1"/>
  <c r="T43" i="1"/>
  <c r="S43" i="1"/>
  <c r="R43" i="1"/>
  <c r="Q43" i="1"/>
  <c r="P43" i="1"/>
  <c r="O43" i="1"/>
  <c r="N43" i="1"/>
  <c r="L43" i="1"/>
  <c r="AC42" i="1"/>
  <c r="AB42" i="1"/>
  <c r="AA42" i="1"/>
  <c r="Z42" i="1"/>
  <c r="Y42" i="1"/>
  <c r="W42" i="1"/>
  <c r="V42" i="1"/>
  <c r="U42" i="1"/>
  <c r="T42" i="1"/>
  <c r="S42" i="1"/>
  <c r="R42" i="1"/>
  <c r="Q42" i="1"/>
  <c r="P42" i="1"/>
  <c r="O42" i="1"/>
  <c r="N42" i="1"/>
  <c r="L42" i="1"/>
  <c r="AC41" i="1"/>
  <c r="AB41" i="1"/>
  <c r="AA41" i="1"/>
  <c r="Z41" i="1"/>
  <c r="Y41" i="1"/>
  <c r="S41" i="1"/>
  <c r="L41" i="1"/>
  <c r="AC40" i="1"/>
  <c r="AB40" i="1"/>
  <c r="AA40" i="1"/>
  <c r="Z40" i="1"/>
  <c r="Y40" i="1"/>
  <c r="N40" i="1"/>
  <c r="AC37" i="1"/>
  <c r="AB37" i="1"/>
  <c r="AA37" i="1"/>
  <c r="Z37" i="1"/>
  <c r="Y37" i="1"/>
  <c r="W37" i="1"/>
  <c r="V37" i="1"/>
  <c r="U37" i="1"/>
  <c r="T37" i="1"/>
  <c r="S37" i="1"/>
  <c r="R37" i="1"/>
  <c r="Q37" i="1"/>
  <c r="P37" i="1"/>
  <c r="O37" i="1"/>
  <c r="N37" i="1"/>
  <c r="L37" i="1"/>
  <c r="AC36" i="1"/>
  <c r="AB36" i="1"/>
  <c r="AA36" i="1"/>
  <c r="Z36" i="1"/>
  <c r="Y36" i="1"/>
  <c r="W36" i="1"/>
  <c r="V36" i="1"/>
  <c r="U36" i="1"/>
  <c r="T36" i="1"/>
  <c r="S36" i="1"/>
  <c r="R36" i="1"/>
  <c r="Q36" i="1"/>
  <c r="P36" i="1"/>
  <c r="O36" i="1"/>
  <c r="N36" i="1"/>
  <c r="L36" i="1"/>
  <c r="AC35" i="1"/>
  <c r="AB35" i="1"/>
  <c r="AA35" i="1"/>
  <c r="Z35" i="1"/>
  <c r="Y35" i="1"/>
  <c r="W35" i="1"/>
  <c r="V35" i="1"/>
  <c r="U35" i="1"/>
  <c r="T35" i="1"/>
  <c r="S35" i="1"/>
  <c r="R35" i="1"/>
  <c r="Q35" i="1"/>
  <c r="P35" i="1"/>
  <c r="O35" i="1"/>
  <c r="N35" i="1"/>
  <c r="L35" i="1"/>
  <c r="AC34" i="1"/>
  <c r="AB34" i="1"/>
  <c r="AA34" i="1"/>
  <c r="Z34" i="1"/>
  <c r="Y34" i="1"/>
  <c r="W34" i="1"/>
  <c r="V34" i="1"/>
  <c r="U34" i="1"/>
  <c r="T34" i="1"/>
  <c r="S34" i="1"/>
  <c r="R34" i="1"/>
  <c r="Q34" i="1"/>
  <c r="P34" i="1"/>
  <c r="O34" i="1"/>
  <c r="N34" i="1"/>
  <c r="L34" i="1"/>
  <c r="AC33" i="1"/>
  <c r="AB33" i="1"/>
  <c r="AA33" i="1"/>
  <c r="Z33" i="1"/>
  <c r="Y33" i="1"/>
  <c r="W33" i="1"/>
  <c r="V33" i="1"/>
  <c r="U33" i="1"/>
  <c r="T33" i="1"/>
  <c r="S33" i="1"/>
  <c r="R33" i="1"/>
  <c r="Q33" i="1"/>
  <c r="P33" i="1"/>
  <c r="O33" i="1"/>
  <c r="N33" i="1"/>
  <c r="L33" i="1"/>
  <c r="AC32" i="1"/>
  <c r="AB32" i="1"/>
  <c r="AA32" i="1"/>
  <c r="Z32" i="1"/>
  <c r="Y32" i="1"/>
  <c r="W32" i="1"/>
  <c r="V32" i="1"/>
  <c r="U32" i="1"/>
  <c r="T32" i="1"/>
  <c r="S32" i="1"/>
  <c r="R32" i="1"/>
  <c r="Q32" i="1"/>
  <c r="P32" i="1"/>
  <c r="O32" i="1"/>
  <c r="N32" i="1"/>
  <c r="L32" i="1"/>
  <c r="AC31" i="1"/>
  <c r="AB31" i="1"/>
  <c r="AA31" i="1"/>
  <c r="Z31" i="1"/>
  <c r="Y31" i="1"/>
  <c r="W31" i="1"/>
  <c r="V31" i="1"/>
  <c r="U31" i="1"/>
  <c r="T31" i="1"/>
  <c r="S31" i="1"/>
  <c r="R31" i="1"/>
  <c r="Q31" i="1"/>
  <c r="P31" i="1"/>
  <c r="O31" i="1"/>
  <c r="N31" i="1"/>
  <c r="L31" i="1"/>
  <c r="AC30" i="1"/>
  <c r="AB30" i="1"/>
  <c r="AA30" i="1"/>
  <c r="Z30" i="1"/>
  <c r="Y30" i="1"/>
  <c r="W30" i="1"/>
  <c r="V30" i="1"/>
  <c r="U30" i="1"/>
  <c r="T30" i="1"/>
  <c r="S30" i="1"/>
  <c r="R30" i="1"/>
  <c r="Q30" i="1"/>
  <c r="P30" i="1"/>
  <c r="O30" i="1"/>
  <c r="N30" i="1"/>
  <c r="L30" i="1"/>
  <c r="AC29" i="1"/>
  <c r="AB29" i="1"/>
  <c r="AA29" i="1"/>
  <c r="Z29" i="1"/>
  <c r="Y29" i="1"/>
  <c r="W29" i="1"/>
  <c r="V29" i="1"/>
  <c r="U29" i="1"/>
  <c r="T29" i="1"/>
  <c r="S29" i="1"/>
  <c r="R29" i="1"/>
  <c r="Q29" i="1"/>
  <c r="P29" i="1"/>
  <c r="O29" i="1"/>
  <c r="N29" i="1"/>
  <c r="L29" i="1"/>
  <c r="AC28" i="1"/>
  <c r="AB28" i="1"/>
  <c r="AA28" i="1"/>
  <c r="Z28" i="1"/>
  <c r="Y28" i="1"/>
  <c r="W28" i="1"/>
  <c r="V28" i="1"/>
  <c r="U28" i="1"/>
  <c r="T28" i="1"/>
  <c r="S28" i="1"/>
  <c r="R28" i="1"/>
  <c r="Q28" i="1"/>
  <c r="P28" i="1"/>
  <c r="O28" i="1"/>
  <c r="N28" i="1"/>
  <c r="L28" i="1"/>
  <c r="AC27" i="1"/>
  <c r="AB27" i="1"/>
  <c r="AA27" i="1"/>
  <c r="Z27" i="1"/>
  <c r="Y27" i="1"/>
  <c r="W27" i="1"/>
  <c r="V27" i="1"/>
  <c r="U27" i="1"/>
  <c r="T27" i="1"/>
  <c r="S27" i="1"/>
  <c r="R27" i="1"/>
  <c r="Q27" i="1"/>
  <c r="P27" i="1"/>
  <c r="O27" i="1"/>
  <c r="N27" i="1"/>
  <c r="L27" i="1"/>
  <c r="AC26" i="1"/>
  <c r="AB26" i="1"/>
  <c r="AA26" i="1"/>
  <c r="Z26" i="1"/>
  <c r="Y26" i="1"/>
  <c r="W26" i="1"/>
  <c r="V26" i="1"/>
  <c r="U26" i="1"/>
  <c r="T26" i="1"/>
  <c r="S26" i="1"/>
  <c r="R26" i="1"/>
  <c r="Q26" i="1"/>
  <c r="P26" i="1"/>
  <c r="O26" i="1"/>
  <c r="N26" i="1"/>
  <c r="L26" i="1"/>
  <c r="AC25" i="1"/>
  <c r="AB25" i="1"/>
  <c r="AA25" i="1"/>
  <c r="Z25" i="1"/>
  <c r="Y25" i="1"/>
  <c r="W25" i="1"/>
  <c r="V25" i="1"/>
  <c r="U25" i="1"/>
  <c r="T25" i="1"/>
  <c r="S25" i="1"/>
  <c r="R25" i="1"/>
  <c r="Q25" i="1"/>
  <c r="P25" i="1"/>
  <c r="O25" i="1"/>
  <c r="N25" i="1"/>
  <c r="L25" i="1"/>
  <c r="AC24" i="1"/>
  <c r="AB24" i="1"/>
  <c r="AA24" i="1"/>
  <c r="Z24" i="1"/>
  <c r="Y24" i="1"/>
  <c r="W24" i="1"/>
  <c r="V24" i="1"/>
  <c r="U24" i="1"/>
  <c r="T24" i="1"/>
  <c r="S24" i="1"/>
  <c r="R24" i="1"/>
  <c r="Q24" i="1"/>
  <c r="P24" i="1"/>
  <c r="O24" i="1"/>
  <c r="N24" i="1"/>
  <c r="L24" i="1"/>
  <c r="AC23" i="1"/>
  <c r="AB23" i="1"/>
  <c r="AA23" i="1"/>
  <c r="Z23" i="1"/>
  <c r="Y23" i="1"/>
  <c r="W23" i="1"/>
  <c r="V23" i="1"/>
  <c r="U23" i="1"/>
  <c r="T23" i="1"/>
  <c r="S23" i="1"/>
  <c r="R23" i="1"/>
  <c r="Q23" i="1"/>
  <c r="P23" i="1"/>
  <c r="O23" i="1"/>
  <c r="N23" i="1"/>
  <c r="L23" i="1"/>
  <c r="AC22" i="1"/>
  <c r="AB22" i="1"/>
  <c r="AA22" i="1"/>
  <c r="Z22" i="1"/>
  <c r="Y22" i="1"/>
  <c r="W22" i="1"/>
  <c r="L22" i="1"/>
  <c r="AC21" i="1"/>
  <c r="AB21" i="1"/>
  <c r="AA21" i="1"/>
  <c r="Z21" i="1"/>
  <c r="Y21" i="1"/>
  <c r="U21" i="1"/>
  <c r="T87" i="1" l="1"/>
  <c r="W87" i="1"/>
  <c r="U79" i="1"/>
  <c r="O100" i="1"/>
  <c r="P100" i="1"/>
  <c r="S100" i="1"/>
  <c r="T94" i="1"/>
  <c r="T100" i="1"/>
  <c r="S88" i="1"/>
  <c r="U94" i="1"/>
  <c r="U100" i="1"/>
  <c r="S51" i="1"/>
  <c r="N88" i="1"/>
  <c r="O88" i="1"/>
  <c r="Q88" i="1"/>
  <c r="S87" i="1"/>
  <c r="R88" i="1"/>
  <c r="S94" i="1"/>
  <c r="N100" i="1"/>
  <c r="J103" i="1"/>
  <c r="P79" i="1"/>
  <c r="Q100" i="1"/>
  <c r="S79" i="1"/>
  <c r="W99" i="1"/>
  <c r="L99" i="1"/>
  <c r="N99" i="1"/>
  <c r="O99" i="1"/>
  <c r="P99" i="1"/>
  <c r="R99" i="1"/>
  <c r="S99" i="1"/>
  <c r="T99" i="1"/>
  <c r="U99" i="1"/>
  <c r="Q99" i="1"/>
  <c r="J97" i="1"/>
  <c r="V94" i="1"/>
  <c r="W94" i="1"/>
  <c r="N94" i="1"/>
  <c r="S93" i="1"/>
  <c r="T93" i="1"/>
  <c r="O94" i="1"/>
  <c r="U93" i="1"/>
  <c r="P94" i="1"/>
  <c r="V93" i="1"/>
  <c r="Q94" i="1"/>
  <c r="R93" i="1"/>
  <c r="P69" i="1"/>
  <c r="N87" i="1"/>
  <c r="J91" i="1"/>
  <c r="U69" i="1"/>
  <c r="O87" i="1"/>
  <c r="V69" i="1"/>
  <c r="P87" i="1"/>
  <c r="V87" i="1"/>
  <c r="W78" i="1"/>
  <c r="N60" i="1"/>
  <c r="S60" i="1"/>
  <c r="U60" i="1"/>
  <c r="U88" i="1"/>
  <c r="T88" i="1"/>
  <c r="L90" i="1"/>
  <c r="V88" i="1"/>
  <c r="W88" i="1"/>
  <c r="Q87" i="1"/>
  <c r="R87" i="1"/>
  <c r="J85" i="1"/>
  <c r="Q79" i="1"/>
  <c r="Q60" i="1"/>
  <c r="R79" i="1"/>
  <c r="V60" i="1"/>
  <c r="V79" i="1"/>
  <c r="O52" i="1"/>
  <c r="N70" i="1"/>
  <c r="T79" i="1"/>
  <c r="L78" i="1"/>
  <c r="W79" i="1"/>
  <c r="N78" i="1"/>
  <c r="O78" i="1"/>
  <c r="P78" i="1"/>
  <c r="Q78" i="1"/>
  <c r="R78" i="1"/>
  <c r="S78" i="1"/>
  <c r="N79" i="1"/>
  <c r="T78" i="1"/>
  <c r="U78" i="1"/>
  <c r="N41" i="1"/>
  <c r="T51" i="1"/>
  <c r="P52" i="1"/>
  <c r="P60" i="1"/>
  <c r="T41" i="1"/>
  <c r="U51" i="1"/>
  <c r="Q52" i="1"/>
  <c r="U41" i="1"/>
  <c r="V51" i="1"/>
  <c r="R52" i="1"/>
  <c r="R60" i="1"/>
  <c r="N61" i="1"/>
  <c r="W41" i="1"/>
  <c r="W51" i="1"/>
  <c r="U52" i="1"/>
  <c r="O61" i="1"/>
  <c r="V52" i="1"/>
  <c r="T60" i="1"/>
  <c r="P61" i="1"/>
  <c r="S61" i="1"/>
  <c r="T61" i="1"/>
  <c r="O69" i="1"/>
  <c r="U61" i="1"/>
  <c r="Q69" i="1"/>
  <c r="O70" i="1"/>
  <c r="S69" i="1"/>
  <c r="P70" i="1"/>
  <c r="T69" i="1"/>
  <c r="Q70" i="1"/>
  <c r="J67" i="1"/>
  <c r="R51" i="1"/>
  <c r="N52" i="1"/>
  <c r="J76" i="1"/>
  <c r="W69" i="1"/>
  <c r="R70" i="1"/>
  <c r="U70" i="1"/>
  <c r="T70" i="1"/>
  <c r="V70" i="1"/>
  <c r="S70" i="1"/>
  <c r="N69" i="1"/>
  <c r="Q61" i="1"/>
  <c r="W60" i="1"/>
  <c r="R61" i="1"/>
  <c r="V61" i="1"/>
  <c r="L60" i="1"/>
  <c r="J58" i="1"/>
  <c r="S52" i="1"/>
  <c r="T52" i="1"/>
  <c r="N51" i="1"/>
  <c r="O51" i="1"/>
  <c r="P51" i="1"/>
  <c r="J38" i="1"/>
  <c r="R21" i="1"/>
  <c r="T21" i="1"/>
  <c r="J49" i="1"/>
  <c r="V41" i="1"/>
  <c r="L21" i="1"/>
  <c r="N21" i="1"/>
  <c r="O21" i="1"/>
  <c r="P21" i="1"/>
  <c r="Q21" i="1"/>
  <c r="P40" i="1"/>
  <c r="Q40" i="1"/>
  <c r="O40" i="1"/>
  <c r="T40" i="1"/>
  <c r="U40" i="1"/>
  <c r="P41" i="1"/>
  <c r="S40" i="1"/>
  <c r="V40" i="1"/>
  <c r="W40" i="1"/>
  <c r="R41" i="1"/>
  <c r="R40" i="1"/>
  <c r="O41" i="1"/>
  <c r="Q41" i="1"/>
  <c r="L40" i="1"/>
  <c r="S21" i="1"/>
  <c r="N22" i="1"/>
  <c r="P22" i="1"/>
  <c r="O22" i="1"/>
  <c r="V21" i="1"/>
  <c r="W21" i="1"/>
  <c r="R22" i="1"/>
  <c r="Q22" i="1"/>
  <c r="S22" i="1"/>
  <c r="T22" i="1"/>
  <c r="U22" i="1"/>
  <c r="V2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" i="1"/>
  <c r="I112" i="1" l="1"/>
  <c r="L18" i="1" l="1"/>
  <c r="N18" i="1"/>
  <c r="Y18" i="1"/>
  <c r="Z18" i="1"/>
  <c r="AA18" i="1"/>
  <c r="AB18" i="1"/>
  <c r="AC18" i="1"/>
  <c r="L15" i="1"/>
  <c r="N15" i="1"/>
  <c r="Y15" i="1"/>
  <c r="Z15" i="1"/>
  <c r="AA15" i="1"/>
  <c r="AB15" i="1"/>
  <c r="AC15" i="1"/>
  <c r="L11" i="1"/>
  <c r="N11" i="1"/>
  <c r="Y11" i="1"/>
  <c r="Z11" i="1"/>
  <c r="AA11" i="1"/>
  <c r="AB11" i="1"/>
  <c r="AC11" i="1"/>
  <c r="L7" i="1"/>
  <c r="Y7" i="1"/>
  <c r="Z7" i="1"/>
  <c r="AA7" i="1"/>
  <c r="AB7" i="1"/>
  <c r="AC7" i="1"/>
  <c r="V18" i="1" l="1"/>
  <c r="W15" i="1"/>
  <c r="W18" i="1"/>
  <c r="U18" i="1"/>
  <c r="T18" i="1"/>
  <c r="S18" i="1"/>
  <c r="R18" i="1"/>
  <c r="Q18" i="1"/>
  <c r="P18" i="1"/>
  <c r="O18" i="1"/>
  <c r="V15" i="1"/>
  <c r="U15" i="1"/>
  <c r="T15" i="1"/>
  <c r="S15" i="1"/>
  <c r="R15" i="1"/>
  <c r="Q15" i="1"/>
  <c r="P15" i="1"/>
  <c r="O15" i="1"/>
  <c r="V11" i="1"/>
  <c r="W11" i="1"/>
  <c r="U11" i="1"/>
  <c r="T11" i="1"/>
  <c r="S11" i="1"/>
  <c r="R11" i="1"/>
  <c r="Q11" i="1"/>
  <c r="P11" i="1"/>
  <c r="O11" i="1"/>
  <c r="N7" i="1"/>
  <c r="W7" i="1"/>
  <c r="V7" i="1"/>
  <c r="U7" i="1"/>
  <c r="T7" i="1"/>
  <c r="S7" i="1"/>
  <c r="R7" i="1"/>
  <c r="Q7" i="1"/>
  <c r="P7" i="1"/>
  <c r="O7" i="1"/>
  <c r="L13" i="1" l="1"/>
  <c r="N13" i="1"/>
  <c r="Y13" i="1"/>
  <c r="Z13" i="1"/>
  <c r="AA13" i="1"/>
  <c r="AB13" i="1"/>
  <c r="AC13" i="1"/>
  <c r="O14" i="1"/>
  <c r="Y14" i="1"/>
  <c r="Z14" i="1"/>
  <c r="AA14" i="1"/>
  <c r="AB14" i="1"/>
  <c r="AC14" i="1"/>
  <c r="N12" i="1"/>
  <c r="Y12" i="1"/>
  <c r="Z12" i="1"/>
  <c r="AA12" i="1"/>
  <c r="AB12" i="1"/>
  <c r="AC12" i="1"/>
  <c r="N5" i="1"/>
  <c r="Y5" i="1"/>
  <c r="Z5" i="1"/>
  <c r="AA5" i="1"/>
  <c r="AB5" i="1"/>
  <c r="AC5" i="1"/>
  <c r="L6" i="1"/>
  <c r="N6" i="1"/>
  <c r="Y6" i="1"/>
  <c r="Z6" i="1"/>
  <c r="AA6" i="1"/>
  <c r="AB6" i="1"/>
  <c r="AC6" i="1"/>
  <c r="P9" i="1"/>
  <c r="Y9" i="1"/>
  <c r="Z9" i="1"/>
  <c r="AA9" i="1"/>
  <c r="AB9" i="1"/>
  <c r="AC9" i="1"/>
  <c r="L10" i="1"/>
  <c r="Y10" i="1"/>
  <c r="Z10" i="1"/>
  <c r="AA10" i="1"/>
  <c r="AB10" i="1"/>
  <c r="AC10" i="1"/>
  <c r="L14" i="1" l="1"/>
  <c r="L12" i="1"/>
  <c r="V14" i="1"/>
  <c r="N14" i="1"/>
  <c r="W13" i="1"/>
  <c r="U13" i="1"/>
  <c r="R13" i="1"/>
  <c r="V13" i="1"/>
  <c r="Q13" i="1"/>
  <c r="T13" i="1"/>
  <c r="S13" i="1"/>
  <c r="P13" i="1"/>
  <c r="O13" i="1"/>
  <c r="W14" i="1"/>
  <c r="U14" i="1"/>
  <c r="T14" i="1"/>
  <c r="S14" i="1"/>
  <c r="R14" i="1"/>
  <c r="Q14" i="1"/>
  <c r="P14" i="1"/>
  <c r="W12" i="1"/>
  <c r="V12" i="1"/>
  <c r="U12" i="1"/>
  <c r="T12" i="1"/>
  <c r="S12" i="1"/>
  <c r="R12" i="1"/>
  <c r="Q12" i="1"/>
  <c r="P12" i="1"/>
  <c r="O12" i="1"/>
  <c r="V6" i="1"/>
  <c r="L9" i="1"/>
  <c r="L5" i="1"/>
  <c r="W6" i="1"/>
  <c r="U6" i="1"/>
  <c r="S6" i="1"/>
  <c r="Q6" i="1"/>
  <c r="N10" i="1"/>
  <c r="V9" i="1"/>
  <c r="N9" i="1"/>
  <c r="T5" i="1"/>
  <c r="V5" i="1"/>
  <c r="W9" i="1"/>
  <c r="T6" i="1"/>
  <c r="W5" i="1"/>
  <c r="O9" i="1"/>
  <c r="R6" i="1"/>
  <c r="U5" i="1"/>
  <c r="P6" i="1"/>
  <c r="S5" i="1"/>
  <c r="O6" i="1"/>
  <c r="R5" i="1"/>
  <c r="Q5" i="1"/>
  <c r="P5" i="1"/>
  <c r="O5" i="1"/>
  <c r="U9" i="1"/>
  <c r="T9" i="1"/>
  <c r="S9" i="1"/>
  <c r="R9" i="1"/>
  <c r="V10" i="1"/>
  <c r="Q9" i="1"/>
  <c r="W10" i="1"/>
  <c r="U10" i="1"/>
  <c r="T10" i="1"/>
  <c r="S10" i="1"/>
  <c r="R10" i="1"/>
  <c r="Q10" i="1"/>
  <c r="P10" i="1"/>
  <c r="O10" i="1"/>
  <c r="N4" i="1"/>
  <c r="Y4" i="1"/>
  <c r="Z4" i="1"/>
  <c r="AA4" i="1"/>
  <c r="AB4" i="1"/>
  <c r="AC4" i="1"/>
  <c r="N8" i="1"/>
  <c r="Y8" i="1"/>
  <c r="Z8" i="1"/>
  <c r="AA8" i="1"/>
  <c r="AB8" i="1"/>
  <c r="AC8" i="1"/>
  <c r="N17" i="1"/>
  <c r="Y17" i="1"/>
  <c r="Z17" i="1"/>
  <c r="AA17" i="1"/>
  <c r="AB17" i="1"/>
  <c r="AC17" i="1"/>
  <c r="L8" i="1" l="1"/>
  <c r="L4" i="1"/>
  <c r="W4" i="1"/>
  <c r="W8" i="1"/>
  <c r="V4" i="1"/>
  <c r="U4" i="1"/>
  <c r="T4" i="1"/>
  <c r="S4" i="1"/>
  <c r="R4" i="1"/>
  <c r="V8" i="1"/>
  <c r="Q4" i="1"/>
  <c r="P4" i="1"/>
  <c r="O4" i="1"/>
  <c r="U8" i="1"/>
  <c r="T8" i="1"/>
  <c r="S8" i="1"/>
  <c r="R8" i="1"/>
  <c r="Q8" i="1"/>
  <c r="P8" i="1"/>
  <c r="O8" i="1"/>
  <c r="L17" i="1"/>
  <c r="W17" i="1"/>
  <c r="V17" i="1"/>
  <c r="T17" i="1"/>
  <c r="U17" i="1"/>
  <c r="S17" i="1"/>
  <c r="R17" i="1"/>
  <c r="Q17" i="1"/>
  <c r="P17" i="1"/>
  <c r="O17" i="1"/>
  <c r="L3" i="1" l="1"/>
  <c r="N3" i="1"/>
  <c r="Y3" i="1"/>
  <c r="Z3" i="1"/>
  <c r="AA3" i="1"/>
  <c r="AB3" i="1"/>
  <c r="AC3" i="1"/>
  <c r="L16" i="1"/>
  <c r="Y16" i="1"/>
  <c r="Z16" i="1"/>
  <c r="AA16" i="1"/>
  <c r="AB16" i="1"/>
  <c r="AC16" i="1"/>
  <c r="N16" i="1" l="1"/>
  <c r="W3" i="1"/>
  <c r="V3" i="1"/>
  <c r="U3" i="1"/>
  <c r="T3" i="1"/>
  <c r="R3" i="1"/>
  <c r="S3" i="1"/>
  <c r="Q3" i="1"/>
  <c r="P3" i="1"/>
  <c r="O3" i="1"/>
  <c r="Q16" i="1"/>
  <c r="T16" i="1"/>
  <c r="S16" i="1"/>
  <c r="R16" i="1"/>
  <c r="U16" i="1"/>
  <c r="P16" i="1"/>
  <c r="W16" i="1"/>
  <c r="V16" i="1"/>
  <c r="O16" i="1"/>
  <c r="N106" i="1" l="1"/>
  <c r="O106" i="1"/>
  <c r="P106" i="1"/>
  <c r="Q106" i="1"/>
  <c r="R106" i="1"/>
  <c r="S106" i="1"/>
  <c r="T106" i="1"/>
  <c r="U106" i="1"/>
  <c r="V106" i="1"/>
  <c r="W106" i="1"/>
  <c r="N107" i="1"/>
  <c r="O107" i="1"/>
  <c r="P107" i="1"/>
  <c r="Q107" i="1"/>
  <c r="R107" i="1"/>
  <c r="S107" i="1"/>
  <c r="T107" i="1"/>
  <c r="U107" i="1"/>
  <c r="V107" i="1"/>
  <c r="W107" i="1"/>
  <c r="N108" i="1"/>
  <c r="O108" i="1"/>
  <c r="P108" i="1"/>
  <c r="Q108" i="1"/>
  <c r="R108" i="1"/>
  <c r="S108" i="1"/>
  <c r="T108" i="1"/>
  <c r="U108" i="1"/>
  <c r="V108" i="1"/>
  <c r="W108" i="1"/>
  <c r="N109" i="1"/>
  <c r="O109" i="1"/>
  <c r="P109" i="1"/>
  <c r="Q109" i="1"/>
  <c r="R109" i="1"/>
  <c r="S109" i="1"/>
  <c r="T109" i="1"/>
  <c r="U109" i="1"/>
  <c r="V109" i="1"/>
  <c r="W109" i="1"/>
  <c r="N110" i="1"/>
  <c r="O110" i="1"/>
  <c r="P110" i="1"/>
  <c r="Q110" i="1"/>
  <c r="R110" i="1"/>
  <c r="S110" i="1"/>
  <c r="T110" i="1"/>
  <c r="U110" i="1"/>
  <c r="V110" i="1"/>
  <c r="W110" i="1"/>
  <c r="N111" i="1"/>
  <c r="O111" i="1"/>
  <c r="P111" i="1"/>
  <c r="Q111" i="1"/>
  <c r="R111" i="1"/>
  <c r="S111" i="1"/>
  <c r="T111" i="1"/>
  <c r="U111" i="1"/>
  <c r="V111" i="1"/>
  <c r="W111" i="1"/>
  <c r="O112" i="1"/>
  <c r="P112" i="1"/>
  <c r="Q112" i="1"/>
  <c r="R112" i="1"/>
  <c r="S112" i="1"/>
  <c r="T112" i="1"/>
  <c r="U112" i="1"/>
  <c r="V112" i="1"/>
  <c r="W112" i="1"/>
  <c r="W105" i="1"/>
  <c r="V105" i="1"/>
  <c r="U105" i="1"/>
  <c r="T105" i="1"/>
  <c r="S105" i="1"/>
  <c r="R105" i="1"/>
  <c r="Q105" i="1"/>
  <c r="P105" i="1"/>
  <c r="O105" i="1"/>
  <c r="Y104" i="1" l="1"/>
  <c r="Z104" i="1"/>
  <c r="AA104" i="1"/>
  <c r="AB104" i="1"/>
  <c r="AC104" i="1"/>
  <c r="Y105" i="1"/>
  <c r="Z105" i="1"/>
  <c r="AA105" i="1"/>
  <c r="AB105" i="1"/>
  <c r="AC105" i="1"/>
  <c r="Y106" i="1"/>
  <c r="Z106" i="1"/>
  <c r="AA106" i="1"/>
  <c r="AB106" i="1"/>
  <c r="AC106" i="1"/>
  <c r="Y107" i="1"/>
  <c r="Z107" i="1"/>
  <c r="AA107" i="1"/>
  <c r="AB107" i="1"/>
  <c r="AC107" i="1"/>
  <c r="Y108" i="1"/>
  <c r="Z108" i="1"/>
  <c r="AA108" i="1"/>
  <c r="AB108" i="1"/>
  <c r="AC108" i="1"/>
  <c r="Y109" i="1"/>
  <c r="Z109" i="1"/>
  <c r="AA109" i="1"/>
  <c r="AB109" i="1"/>
  <c r="AC109" i="1"/>
  <c r="Y110" i="1"/>
  <c r="Z110" i="1"/>
  <c r="AA110" i="1"/>
  <c r="AB110" i="1"/>
  <c r="AC110" i="1"/>
  <c r="Y111" i="1"/>
  <c r="Z111" i="1"/>
  <c r="AA111" i="1"/>
  <c r="AB111" i="1"/>
  <c r="AC111" i="1"/>
  <c r="Y112" i="1"/>
  <c r="Z112" i="1"/>
  <c r="AA112" i="1"/>
  <c r="AB112" i="1"/>
  <c r="AC112" i="1"/>
  <c r="J110" i="1"/>
  <c r="O2" i="1" l="1"/>
  <c r="O114" i="1" s="1"/>
  <c r="Q2" i="1"/>
  <c r="Q114" i="1" s="1"/>
  <c r="T2" i="1"/>
  <c r="T114" i="1" s="1"/>
  <c r="P2" i="1"/>
  <c r="P114" i="1" s="1"/>
  <c r="V2" i="1"/>
  <c r="V114" i="1" s="1"/>
  <c r="U2" i="1"/>
  <c r="U114" i="1" s="1"/>
  <c r="N2" i="1"/>
  <c r="R2" i="1"/>
  <c r="R114" i="1" s="1"/>
  <c r="W2" i="1"/>
  <c r="W114" i="1" s="1"/>
  <c r="J19" i="1" l="1"/>
  <c r="S2" i="1"/>
  <c r="S114" i="1" s="1"/>
  <c r="L2" i="1"/>
  <c r="N112" i="1"/>
  <c r="AA2" i="1" l="1"/>
  <c r="AA114" i="1" s="1"/>
  <c r="AB2" i="1"/>
  <c r="AB114" i="1" s="1"/>
  <c r="AC2" i="1"/>
  <c r="AC114" i="1" s="1"/>
  <c r="Y2" i="1"/>
  <c r="Y114" i="1" s="1"/>
  <c r="Z2" i="1"/>
  <c r="Z114" i="1" s="1"/>
  <c r="J106" i="1"/>
  <c r="L106" i="1"/>
  <c r="J107" i="1"/>
  <c r="J108" i="1"/>
  <c r="J109" i="1"/>
  <c r="J111" i="1"/>
  <c r="J112" i="1"/>
  <c r="N105" i="1"/>
  <c r="N114" i="1" s="1"/>
  <c r="L107" i="1"/>
  <c r="L108" i="1"/>
  <c r="L109" i="1"/>
  <c r="L111" i="1"/>
  <c r="AA115" i="1" l="1"/>
  <c r="Y115" i="1"/>
  <c r="AC115" i="1"/>
  <c r="L112" i="1"/>
  <c r="L105" i="1"/>
  <c r="I113" i="1"/>
  <c r="J105" i="1"/>
  <c r="Z115" i="1" l="1"/>
  <c r="AA116" i="1"/>
  <c r="J113" i="1"/>
  <c r="AB115" i="1" l="1"/>
  <c r="J114" i="1"/>
  <c r="Z117" i="1" s="1"/>
  <c r="P116" i="1" l="1"/>
  <c r="J116" i="1"/>
</calcChain>
</file>

<file path=xl/connections.xml><?xml version="1.0" encoding="utf-8"?>
<connections xmlns="http://schemas.openxmlformats.org/spreadsheetml/2006/main">
  <connection id="1" keepAlive="1" name="Abfrage - Anfügen1" description="Verbindung mit der Abfrage 'Anfügen1' in der Arbeitsmappe." type="5" refreshedVersion="6" background="1" saveData="1">
    <dbPr connection="Provider=Microsoft.Mashup.OleDb.1;Data Source=$Workbook$;Location=Anfügen1;Extended Properties=&quot;&quot;" command="SELECT * FROM [Anfügen1]"/>
  </connection>
  <connection id="2" keepAlive="1" name="Abfrage - Bauteil1" description="Verbindung mit der Abfrage 'Bauteil1' in der Arbeitsmappe." type="5" refreshedVersion="6" background="1" saveData="1">
    <dbPr connection="Provider=Microsoft.Mashup.OleDb.1;Data Source=$Workbook$;Location=Bauteil1;Extended Properties=&quot;&quot;" command="SELECT * FROM [Bauteil1]"/>
  </connection>
  <connection id="3" keepAlive="1" name="Abfrage - Bauteil10" description="Verbindung mit der Abfrage 'Bauteil10' in der Arbeitsmappe." type="5" refreshedVersion="6" background="1" saveData="1">
    <dbPr connection="Provider=Microsoft.Mashup.OleDb.1;Data Source=$Workbook$;Location=Bauteil10;Extended Properties=&quot;&quot;" command="SELECT * FROM [Bauteil10]"/>
  </connection>
  <connection id="4" keepAlive="1" name="Abfrage - Bauteil2" description="Verbindung mit der Abfrage 'Bauteil2' in der Arbeitsmappe." type="5" refreshedVersion="6" background="1" saveData="1">
    <dbPr connection="Provider=Microsoft.Mashup.OleDb.1;Data Source=$Workbook$;Location=Bauteil2;Extended Properties=&quot;&quot;" command="SELECT * FROM [Bauteil2]"/>
  </connection>
  <connection id="5" keepAlive="1" name="Abfrage - Bauteil3" description="Verbindung mit der Abfrage 'Bauteil3' in der Arbeitsmappe." type="5" refreshedVersion="6" background="1" saveData="1">
    <dbPr connection="Provider=Microsoft.Mashup.OleDb.1;Data Source=$Workbook$;Location=Bauteil3;Extended Properties=&quot;&quot;" command="SELECT * FROM [Bauteil3]"/>
  </connection>
  <connection id="6" keepAlive="1" name="Abfrage - Bauteil4" description="Verbindung mit der Abfrage 'Bauteil4' in der Arbeitsmappe." type="5" refreshedVersion="6" background="1" saveData="1">
    <dbPr connection="Provider=Microsoft.Mashup.OleDb.1;Data Source=$Workbook$;Location=Bauteil4;Extended Properties=&quot;&quot;" command="SELECT * FROM [Bauteil4]"/>
  </connection>
  <connection id="7" keepAlive="1" name="Abfrage - Bauteil5" description="Verbindung mit der Abfrage 'Bauteil5' in der Arbeitsmappe." type="5" refreshedVersion="6" background="1" saveData="1">
    <dbPr connection="Provider=Microsoft.Mashup.OleDb.1;Data Source=$Workbook$;Location=Bauteil5;Extended Properties=&quot;&quot;" command="SELECT * FROM [Bauteil5]"/>
  </connection>
  <connection id="8" keepAlive="1" name="Abfrage - Bauteil6" description="Verbindung mit der Abfrage 'Bauteil6' in der Arbeitsmappe." type="5" refreshedVersion="6" background="1" saveData="1">
    <dbPr connection="Provider=Microsoft.Mashup.OleDb.1;Data Source=$Workbook$;Location=Bauteil6;Extended Properties=&quot;&quot;" command="SELECT * FROM [Bauteil6]"/>
  </connection>
  <connection id="9" keepAlive="1" name="Abfrage - Bauteil7" description="Verbindung mit der Abfrage 'Bauteil7' in der Arbeitsmappe." type="5" refreshedVersion="6" background="1" saveData="1">
    <dbPr connection="Provider=Microsoft.Mashup.OleDb.1;Data Source=$Workbook$;Location=Bauteil7;Extended Properties=&quot;&quot;" command="SELECT * FROM [Bauteil7]"/>
  </connection>
  <connection id="10" keepAlive="1" name="Abfrage - Bauteil8" description="Verbindung mit der Abfrage 'Bauteil8' in der Arbeitsmappe." type="5" refreshedVersion="6" background="1" saveData="1">
    <dbPr connection="Provider=Microsoft.Mashup.OleDb.1;Data Source=$Workbook$;Location=Bauteil8;Extended Properties=&quot;&quot;" command="SELECT * FROM [Bauteil8]"/>
  </connection>
  <connection id="11" keepAlive="1" name="Abfrage - Bauteil9" description="Verbindung mit der Abfrage 'Bauteil9' in der Arbeitsmappe." type="5" refreshedVersion="6" background="1" saveData="1">
    <dbPr connection="Provider=Microsoft.Mashup.OleDb.1;Data Source=$Workbook$;Location=Bauteil9;Extended Properties=&quot;&quot;" command="SELECT * FROM [Bauteil9]"/>
  </connection>
</connections>
</file>

<file path=xl/sharedStrings.xml><?xml version="1.0" encoding="utf-8"?>
<sst xmlns="http://schemas.openxmlformats.org/spreadsheetml/2006/main" count="1059" uniqueCount="53">
  <si>
    <t>Nr</t>
  </si>
  <si>
    <t>Bauteil</t>
  </si>
  <si>
    <t>Detail</t>
  </si>
  <si>
    <t>Menge</t>
  </si>
  <si>
    <t>Einzelpreis</t>
  </si>
  <si>
    <t>Summe</t>
  </si>
  <si>
    <t>Maße</t>
  </si>
  <si>
    <t>Einheit</t>
  </si>
  <si>
    <t>Bauteil ∑</t>
  </si>
  <si>
    <t>Bühne</t>
  </si>
  <si>
    <t>Summe gesamt:</t>
  </si>
  <si>
    <t>Kontrollsumme</t>
  </si>
  <si>
    <t>Ton</t>
  </si>
  <si>
    <t>Reserve nach TE</t>
  </si>
  <si>
    <t>Etat:</t>
  </si>
  <si>
    <t>Rest:</t>
  </si>
  <si>
    <t>Modellkosten</t>
  </si>
  <si>
    <t>Summen</t>
  </si>
  <si>
    <t>NN nach BP/Konstruktion</t>
  </si>
  <si>
    <t>Requisite</t>
  </si>
  <si>
    <t>Req</t>
  </si>
  <si>
    <t>Material (KM)</t>
  </si>
  <si>
    <t>Bel</t>
  </si>
  <si>
    <t>KM T</t>
  </si>
  <si>
    <t>KM S</t>
  </si>
  <si>
    <t>KM M</t>
  </si>
  <si>
    <t>KM D</t>
  </si>
  <si>
    <t>KM P</t>
  </si>
  <si>
    <t>KM gesamt:</t>
  </si>
  <si>
    <t>T</t>
  </si>
  <si>
    <t>M</t>
  </si>
  <si>
    <t>D</t>
  </si>
  <si>
    <t>S</t>
  </si>
  <si>
    <t>P</t>
  </si>
  <si>
    <t>Beleuchtung</t>
  </si>
  <si>
    <t>Etat</t>
  </si>
  <si>
    <t>B</t>
  </si>
  <si>
    <t>Kontrolle Abteilungen</t>
  </si>
  <si>
    <t>Video</t>
  </si>
  <si>
    <t>!</t>
  </si>
  <si>
    <t>K</t>
  </si>
  <si>
    <t>kg</t>
  </si>
  <si>
    <t>Kürzel</t>
  </si>
  <si>
    <t/>
  </si>
  <si>
    <t>(Leer)</t>
  </si>
  <si>
    <t>Gesamtergebnis</t>
  </si>
  <si>
    <t>(Alle)</t>
  </si>
  <si>
    <t>∑ kg</t>
  </si>
  <si>
    <t>2x Strg + Alt + F5 drücken um zuerst die Tabellen und dann die Pivot Tabelle zu aktualisieren</t>
  </si>
  <si>
    <t>€</t>
  </si>
  <si>
    <t>∑ Mengen</t>
  </si>
  <si>
    <t>Material</t>
  </si>
  <si>
    <t>Über Daten &gt; Verknüpfung bearbeiten die Preisliste am neuen Speicherort verknüpfen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</si>
</sst>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\ &quot;€&quot;"/>
  </numFmts>
  <fonts count="14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i/>
      <sz val="10"/>
      <color indexed="63"/>
      <name val="Arial Narrow"/>
      <family val="2"/>
    </font>
    <font>
      <b/>
      <u/>
      <sz val="11"/>
      <name val="Arial"/>
      <family val="2"/>
    </font>
    <font>
      <b/>
      <sz val="11"/>
      <color indexed="13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8"/>
      </top>
      <bottom style="hair">
        <color indexed="64"/>
      </bottom>
      <diagonal/>
    </border>
    <border>
      <left/>
      <right style="hair">
        <color indexed="64"/>
      </right>
      <top style="thin">
        <color theme="8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4" fillId="0" borderId="0" xfId="0" applyNumberFormat="1" applyFont="1" applyBorder="1"/>
    <xf numFmtId="10" fontId="7" fillId="0" borderId="0" xfId="0" applyNumberFormat="1" applyFont="1" applyBorder="1"/>
    <xf numFmtId="0" fontId="4" fillId="0" borderId="0" xfId="0" applyFont="1" applyBorder="1"/>
    <xf numFmtId="0" fontId="2" fillId="3" borderId="0" xfId="0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0" fontId="1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3" fontId="6" fillId="0" borderId="0" xfId="0" applyNumberFormat="1" applyFont="1" applyBorder="1"/>
    <xf numFmtId="164" fontId="4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2" fontId="4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Fill="1" applyBorder="1"/>
    <xf numFmtId="3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9" fontId="2" fillId="0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3" fontId="1" fillId="4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3" fontId="9" fillId="0" borderId="6" xfId="0" applyNumberFormat="1" applyFont="1" applyBorder="1" applyAlignment="1">
      <alignment horizontal="left"/>
    </xf>
    <xf numFmtId="3" fontId="9" fillId="0" borderId="7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0" fontId="0" fillId="0" borderId="0" xfId="0" applyBorder="1"/>
    <xf numFmtId="0" fontId="2" fillId="3" borderId="2" xfId="0" applyFon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0" xfId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5" fillId="0" borderId="2" xfId="0" applyFont="1" applyFill="1" applyBorder="1"/>
    <xf numFmtId="3" fontId="9" fillId="0" borderId="3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3" fontId="2" fillId="0" borderId="2" xfId="0" applyNumberFormat="1" applyFont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3" fontId="1" fillId="2" borderId="4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2" fillId="3" borderId="4" xfId="0" applyFont="1" applyFill="1" applyBorder="1"/>
    <xf numFmtId="0" fontId="1" fillId="0" borderId="4" xfId="0" applyFont="1" applyBorder="1" applyAlignment="1">
      <alignment horizontal="left"/>
    </xf>
    <xf numFmtId="0" fontId="2" fillId="0" borderId="4" xfId="0" applyFont="1" applyFill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2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3" borderId="0" xfId="0" applyFont="1" applyFill="1" applyBorder="1"/>
    <xf numFmtId="0" fontId="7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4" fontId="3" fillId="2" borderId="5" xfId="0" applyNumberFormat="1" applyFont="1" applyFill="1" applyBorder="1" applyAlignment="1">
      <alignment horizontal="right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 wrapText="1"/>
    </xf>
    <xf numFmtId="2" fontId="12" fillId="5" borderId="0" xfId="0" applyNumberFormat="1" applyFont="1" applyFill="1" applyBorder="1" applyAlignment="1">
      <alignment horizontal="center"/>
    </xf>
    <xf numFmtId="3" fontId="12" fillId="5" borderId="0" xfId="0" applyNumberFormat="1" applyFont="1" applyFill="1" applyBorder="1" applyAlignment="1">
      <alignment horizontal="left"/>
    </xf>
    <xf numFmtId="3" fontId="12" fillId="5" borderId="0" xfId="0" applyNumberFormat="1" applyFont="1" applyFill="1" applyBorder="1"/>
    <xf numFmtId="0" fontId="12" fillId="5" borderId="0" xfId="0" applyFont="1" applyFill="1" applyBorder="1"/>
    <xf numFmtId="0" fontId="11" fillId="5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2" fontId="12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left"/>
    </xf>
    <xf numFmtId="3" fontId="12" fillId="0" borderId="0" xfId="0" applyNumberFormat="1" applyFont="1" applyBorder="1"/>
    <xf numFmtId="0" fontId="12" fillId="0" borderId="0" xfId="0" applyFont="1" applyBorder="1"/>
    <xf numFmtId="0" fontId="12" fillId="3" borderId="0" xfId="0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 applyFill="1" applyBorder="1"/>
    <xf numFmtId="0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3" fontId="3" fillId="2" borderId="1" xfId="0" applyNumberFormat="1" applyFont="1" applyFill="1" applyBorder="1" applyAlignment="1">
      <alignment horizontal="left"/>
    </xf>
    <xf numFmtId="3" fontId="3" fillId="2" borderId="1" xfId="0" applyNumberFormat="1" applyFont="1" applyFill="1" applyBorder="1"/>
    <xf numFmtId="0" fontId="0" fillId="0" borderId="0" xfId="0" pivotButton="1"/>
    <xf numFmtId="1" fontId="0" fillId="0" borderId="0" xfId="0" applyNumberFormat="1"/>
    <xf numFmtId="0" fontId="7" fillId="0" borderId="0" xfId="0" applyFont="1"/>
    <xf numFmtId="0" fontId="0" fillId="0" borderId="0" xfId="0" applyAlignment="1">
      <alignment horizontal="right"/>
    </xf>
    <xf numFmtId="0" fontId="13" fillId="6" borderId="0" xfId="0" applyFont="1" applyFill="1"/>
  </cellXfs>
  <cellStyles count="2">
    <cellStyle name="Link" xfId="1" builtinId="8"/>
    <cellStyle name="Standard" xfId="0" builtinId="0"/>
  </cellStyles>
  <dxfs count="650">
    <dxf>
      <numFmt numFmtId="165" formatCode="#,##0\ &quot;€&quot;"/>
    </dxf>
    <dxf>
      <alignment horizontal="right"/>
    </dxf>
    <dxf>
      <alignment horizontal="right"/>
    </dxf>
    <dxf>
      <numFmt numFmtId="1" formatCode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i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>
          <fgColor indexed="64"/>
          <bgColor theme="0" tint="-0.14999847407452621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58"/>
      </font>
      <fill>
        <patternFill patternType="none">
          <bgColor indexed="65"/>
        </patternFill>
      </fill>
    </dxf>
    <dxf>
      <font>
        <b/>
        <color theme="1"/>
      </font>
      <border diagonalUp="0" diagonalDown="0">
        <left/>
        <right/>
        <top style="double">
          <color auto="1"/>
        </top>
        <bottom/>
        <vertical/>
        <horizontal/>
      </border>
    </dxf>
    <dxf>
      <font>
        <color auto="1"/>
      </font>
      <fill>
        <patternFill>
          <bgColor theme="0" tint="-0.14996795556505021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Kalk" defaultPivotStyle="PivotStyleLight16">
    <tableStyle name="Kalk" pivot="0" count="3">
      <tableStyleElement type="wholeTable" dxfId="649"/>
      <tableStyleElement type="headerRow" dxfId="648"/>
      <tableStyleElement type="totalRow" dxfId="6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isliste%20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"/>
      <sheetName val="Prüfungen"/>
    </sheetNames>
    <sheetDataSet>
      <sheetData sheetId="0">
        <row r="1">
          <cell r="B1" t="str">
            <v>Neue Zeile mit [Strg] + [+] einfügen</v>
          </cell>
          <cell r="C1"/>
          <cell r="E1"/>
          <cell r="G1"/>
          <cell r="J1"/>
        </row>
        <row r="2">
          <cell r="B2" t="str">
            <v>Duplikate werden gelb hervorgehoben</v>
          </cell>
          <cell r="C2"/>
          <cell r="E2"/>
          <cell r="G2"/>
          <cell r="J2"/>
        </row>
        <row r="3">
          <cell r="B3" t="str">
            <v>Spalten lassen sich filtern und durchsuchen: 
Standardeinstellung: Kategorie alphabetisch sortiert</v>
          </cell>
          <cell r="C3"/>
          <cell r="E3"/>
          <cell r="G3"/>
          <cell r="J3"/>
        </row>
        <row r="4">
          <cell r="B4" t="str">
            <v>Artikel</v>
          </cell>
          <cell r="C4" t="str">
            <v>Kürzel</v>
          </cell>
          <cell r="D4" t="str">
            <v>Menge / Größe</v>
          </cell>
          <cell r="E4" t="str">
            <v>€ incl. MWSt</v>
          </cell>
          <cell r="F4" t="str">
            <v>Firma</v>
          </cell>
          <cell r="G4" t="str">
            <v>Stand</v>
          </cell>
          <cell r="H4" t="str">
            <v>Bemerkung</v>
          </cell>
          <cell r="I4" t="str">
            <v>Einheit</v>
          </cell>
          <cell r="J4" t="str">
            <v>kg</v>
          </cell>
        </row>
        <row r="5">
          <cell r="B5" t="str">
            <v>PLA</v>
          </cell>
          <cell r="C5" t="str">
            <v>P</v>
          </cell>
          <cell r="I5" t="str">
            <v>kg</v>
          </cell>
          <cell r="J5">
            <v>1</v>
          </cell>
        </row>
        <row r="6">
          <cell r="B6" t="str">
            <v>Acrylglas 10</v>
          </cell>
          <cell r="C6" t="str">
            <v>T</v>
          </cell>
          <cell r="F6" t="str">
            <v/>
          </cell>
          <cell r="G6" t="str">
            <v/>
          </cell>
          <cell r="H6" t="str">
            <v/>
          </cell>
          <cell r="I6" t="str">
            <v>3,05x2,03</v>
          </cell>
          <cell r="J6"/>
        </row>
        <row r="7">
          <cell r="B7" t="str">
            <v>Acrylglas 10, opal</v>
          </cell>
          <cell r="C7" t="str">
            <v>T</v>
          </cell>
          <cell r="F7" t="str">
            <v/>
          </cell>
          <cell r="G7" t="str">
            <v/>
          </cell>
          <cell r="H7" t="str">
            <v/>
          </cell>
          <cell r="I7" t="str">
            <v>3,05x2,03</v>
          </cell>
          <cell r="J7"/>
        </row>
        <row r="8">
          <cell r="B8" t="str">
            <v>Acrylglas 15</v>
          </cell>
          <cell r="C8" t="str">
            <v>T</v>
          </cell>
          <cell r="F8" t="str">
            <v/>
          </cell>
          <cell r="G8" t="str">
            <v/>
          </cell>
          <cell r="H8" t="str">
            <v/>
          </cell>
          <cell r="I8" t="str">
            <v>3,05x2,03</v>
          </cell>
          <cell r="J8"/>
        </row>
        <row r="9">
          <cell r="B9" t="str">
            <v>Acrylglas 20</v>
          </cell>
          <cell r="C9" t="str">
            <v>T</v>
          </cell>
          <cell r="F9" t="str">
            <v/>
          </cell>
          <cell r="G9" t="str">
            <v/>
          </cell>
          <cell r="H9" t="str">
            <v/>
          </cell>
          <cell r="I9" t="str">
            <v>3,05x2,03</v>
          </cell>
          <cell r="J9"/>
        </row>
        <row r="10">
          <cell r="B10" t="str">
            <v>Acrylglas 4</v>
          </cell>
          <cell r="C10" t="str">
            <v>T</v>
          </cell>
          <cell r="F10" t="str">
            <v/>
          </cell>
          <cell r="G10" t="str">
            <v/>
          </cell>
          <cell r="H10" t="str">
            <v/>
          </cell>
          <cell r="I10" t="str">
            <v>3,05x2,03</v>
          </cell>
          <cell r="J10"/>
        </row>
        <row r="11">
          <cell r="B11" t="str">
            <v>Acrylglas 4, opal</v>
          </cell>
          <cell r="C11" t="str">
            <v>T</v>
          </cell>
          <cell r="F11" t="str">
            <v/>
          </cell>
          <cell r="G11" t="str">
            <v/>
          </cell>
          <cell r="H11" t="str">
            <v/>
          </cell>
          <cell r="I11" t="str">
            <v>3,05x2,03</v>
          </cell>
          <cell r="J11"/>
        </row>
        <row r="12">
          <cell r="B12" t="str">
            <v>Acrylglas 6</v>
          </cell>
          <cell r="C12" t="str">
            <v>T</v>
          </cell>
          <cell r="F12" t="str">
            <v/>
          </cell>
          <cell r="G12" t="str">
            <v/>
          </cell>
          <cell r="H12" t="str">
            <v/>
          </cell>
          <cell r="I12" t="str">
            <v>3,05x2,03</v>
          </cell>
          <cell r="J12"/>
        </row>
        <row r="13">
          <cell r="B13" t="str">
            <v>Acrylglas 6, opal</v>
          </cell>
          <cell r="C13" t="str">
            <v>T</v>
          </cell>
          <cell r="F13" t="str">
            <v/>
          </cell>
          <cell r="G13" t="str">
            <v/>
          </cell>
          <cell r="H13" t="str">
            <v/>
          </cell>
          <cell r="I13" t="str">
            <v>3,05x2,03</v>
          </cell>
          <cell r="J13"/>
        </row>
        <row r="14">
          <cell r="B14" t="str">
            <v>Acrylglas 8</v>
          </cell>
          <cell r="C14" t="str">
            <v>T</v>
          </cell>
          <cell r="F14" t="str">
            <v/>
          </cell>
          <cell r="G14" t="str">
            <v/>
          </cell>
          <cell r="H14" t="str">
            <v/>
          </cell>
          <cell r="I14" t="str">
            <v>3,05x2,03</v>
          </cell>
          <cell r="J14"/>
        </row>
        <row r="15">
          <cell r="B15" t="str">
            <v>Acrylglas 8, opal</v>
          </cell>
          <cell r="C15" t="str">
            <v>T</v>
          </cell>
          <cell r="F15" t="str">
            <v/>
          </cell>
          <cell r="G15" t="str">
            <v/>
          </cell>
          <cell r="H15" t="str">
            <v/>
          </cell>
          <cell r="I15" t="str">
            <v>3,05x2,03</v>
          </cell>
          <cell r="J15"/>
        </row>
        <row r="16">
          <cell r="B16" t="str">
            <v>Kleber</v>
          </cell>
          <cell r="C16" t="str">
            <v>M</v>
          </cell>
          <cell r="I16" t="str">
            <v>m²</v>
          </cell>
          <cell r="J16"/>
        </row>
        <row r="17">
          <cell r="B17" t="str">
            <v>Astor B1 farbig</v>
          </cell>
          <cell r="C17" t="str">
            <v>D</v>
          </cell>
          <cell r="D17"/>
          <cell r="F17" t="str">
            <v>Westholt</v>
          </cell>
          <cell r="G17"/>
          <cell r="H17" t="str">
            <v>Coupon</v>
          </cell>
          <cell r="I17" t="str">
            <v>1,4/lfm</v>
          </cell>
          <cell r="J17"/>
        </row>
        <row r="18">
          <cell r="B18" t="str">
            <v>Baum</v>
          </cell>
          <cell r="C18" t="str">
            <v>M</v>
          </cell>
          <cell r="F18" t="str">
            <v/>
          </cell>
          <cell r="G18" t="str">
            <v/>
          </cell>
          <cell r="H18" t="str">
            <v>sehr aufwändig, Styropor,MTL Masse, Holzleim, Schaumstoff, Nessel, Farbe, Hanf</v>
          </cell>
          <cell r="I18" t="str">
            <v>m²</v>
          </cell>
          <cell r="J18"/>
        </row>
        <row r="19">
          <cell r="B19" t="str">
            <v>Baum günstig</v>
          </cell>
          <cell r="C19" t="str">
            <v>M</v>
          </cell>
          <cell r="F19" t="str">
            <v/>
          </cell>
          <cell r="G19" t="str">
            <v/>
          </cell>
          <cell r="H19" t="str">
            <v>Maschendraht, Nessel, B1 Schaum, Fasonleinen, Rundbourlet, Draht</v>
          </cell>
          <cell r="I19" t="str">
            <v>m²</v>
          </cell>
          <cell r="J19"/>
        </row>
        <row r="20">
          <cell r="B20" t="str">
            <v>BL 4</v>
          </cell>
          <cell r="C20" t="str">
            <v>S</v>
          </cell>
          <cell r="H20" t="str">
            <v/>
          </cell>
          <cell r="I20" t="str">
            <v>2x1m</v>
          </cell>
          <cell r="J20"/>
        </row>
        <row r="21">
          <cell r="B21" t="str">
            <v>Astor B1 schwarz</v>
          </cell>
          <cell r="C21" t="str">
            <v>D</v>
          </cell>
          <cell r="F21" t="str">
            <v>Westholt</v>
          </cell>
          <cell r="G21"/>
          <cell r="H21" t="str">
            <v>Coupon</v>
          </cell>
          <cell r="I21" t="str">
            <v>1,4/lfm</v>
          </cell>
          <cell r="J21"/>
        </row>
        <row r="22">
          <cell r="B22" t="str">
            <v>Bockrolle 125</v>
          </cell>
          <cell r="C22" t="str">
            <v>S</v>
          </cell>
          <cell r="F22" t="str">
            <v/>
          </cell>
          <cell r="G22" t="str">
            <v/>
          </cell>
          <cell r="H22" t="str">
            <v/>
          </cell>
          <cell r="I22" t="str">
            <v>Stck</v>
          </cell>
          <cell r="J22"/>
        </row>
        <row r="23">
          <cell r="B23" t="str">
            <v>Bühnenbodenfarbe</v>
          </cell>
          <cell r="C23" t="str">
            <v>M</v>
          </cell>
          <cell r="F23" t="str">
            <v>Fa. Peter Hüssen</v>
          </cell>
          <cell r="G23" t="str">
            <v/>
          </cell>
          <cell r="H23" t="str">
            <v/>
          </cell>
          <cell r="I23" t="str">
            <v>Liter</v>
          </cell>
          <cell r="J23"/>
        </row>
        <row r="24">
          <cell r="B24" t="str">
            <v xml:space="preserve">Bleiband </v>
          </cell>
          <cell r="C24" t="str">
            <v>D</v>
          </cell>
          <cell r="F24" t="str">
            <v/>
          </cell>
          <cell r="H24" t="str">
            <v/>
          </cell>
          <cell r="I24" t="str">
            <v>lfm</v>
          </cell>
          <cell r="J24"/>
        </row>
        <row r="25">
          <cell r="B25" t="str">
            <v>Dispensionsfarbe</v>
          </cell>
          <cell r="C25" t="str">
            <v>M</v>
          </cell>
          <cell r="F25" t="str">
            <v>Kniep</v>
          </cell>
          <cell r="G25" t="str">
            <v/>
          </cell>
          <cell r="H25" t="str">
            <v>16kg Gebinde, Art. Indeko</v>
          </cell>
          <cell r="I25" t="str">
            <v/>
          </cell>
          <cell r="J25"/>
        </row>
        <row r="26">
          <cell r="B26" t="str">
            <v>DSP 12</v>
          </cell>
          <cell r="C26" t="str">
            <v>T</v>
          </cell>
          <cell r="H26" t="str">
            <v/>
          </cell>
          <cell r="I26" t="str">
            <v>5x2,05</v>
          </cell>
          <cell r="J26">
            <v>67.084199999999996</v>
          </cell>
        </row>
        <row r="27">
          <cell r="B27" t="str">
            <v>DSP 16</v>
          </cell>
          <cell r="C27" t="str">
            <v>T</v>
          </cell>
          <cell r="H27" t="str">
            <v/>
          </cell>
          <cell r="I27" t="str">
            <v>5x2,05</v>
          </cell>
          <cell r="J27">
            <v>89.445599999999999</v>
          </cell>
        </row>
        <row r="28">
          <cell r="B28" t="str">
            <v>DSP 19</v>
          </cell>
          <cell r="C28" t="str">
            <v>T</v>
          </cell>
          <cell r="F28" t="str">
            <v/>
          </cell>
          <cell r="H28" t="str">
            <v/>
          </cell>
          <cell r="I28" t="str">
            <v>5x2,05</v>
          </cell>
          <cell r="J28">
            <v>106.21665</v>
          </cell>
        </row>
        <row r="29">
          <cell r="B29" t="str">
            <v>DSP 22</v>
          </cell>
          <cell r="C29" t="str">
            <v>T</v>
          </cell>
          <cell r="H29" t="str">
            <v/>
          </cell>
          <cell r="I29" t="str">
            <v>5x2,05</v>
          </cell>
          <cell r="J29">
            <v>122.98769999999999</v>
          </cell>
        </row>
        <row r="30">
          <cell r="B30" t="str">
            <v>EPDM Granulat</v>
          </cell>
          <cell r="C30" t="str">
            <v>B</v>
          </cell>
          <cell r="F30" t="str">
            <v/>
          </cell>
          <cell r="H30" t="str">
            <v/>
          </cell>
          <cell r="I30" t="str">
            <v>25kg/Sack</v>
          </cell>
          <cell r="J30"/>
        </row>
        <row r="31">
          <cell r="B31" t="str">
            <v>Diolenflies</v>
          </cell>
          <cell r="C31" t="str">
            <v>D</v>
          </cell>
          <cell r="F31" t="str">
            <v>Strater</v>
          </cell>
          <cell r="H31" t="str">
            <v/>
          </cell>
          <cell r="I31" t="str">
            <v>1,4/lfm</v>
          </cell>
          <cell r="J31"/>
        </row>
        <row r="32">
          <cell r="B32" t="str">
            <v>Färben von Molton</v>
          </cell>
          <cell r="C32" t="str">
            <v>D</v>
          </cell>
          <cell r="F32" t="str">
            <v/>
          </cell>
          <cell r="H32" t="str">
            <v>zentrale Theaterdienste</v>
          </cell>
          <cell r="I32" t="str">
            <v>m²</v>
          </cell>
          <cell r="J32"/>
        </row>
        <row r="33">
          <cell r="B33" t="str">
            <v>Fassadenfarbe</v>
          </cell>
          <cell r="C33" t="str">
            <v>M</v>
          </cell>
          <cell r="F33" t="str">
            <v>Wolkenaer</v>
          </cell>
          <cell r="G33" t="str">
            <v/>
          </cell>
          <cell r="H33" t="str">
            <v>Cenitherbol, extrem deckend, 12,5l</v>
          </cell>
          <cell r="I33" t="str">
            <v>100 m²</v>
          </cell>
          <cell r="J33"/>
        </row>
        <row r="34">
          <cell r="B34" t="str">
            <v>Färben von Zellwollnessel</v>
          </cell>
          <cell r="C34" t="str">
            <v>D</v>
          </cell>
          <cell r="F34" t="str">
            <v/>
          </cell>
          <cell r="H34" t="str">
            <v>incl. B1</v>
          </cell>
          <cell r="I34" t="str">
            <v>m²</v>
          </cell>
          <cell r="J34"/>
        </row>
        <row r="35">
          <cell r="B35" t="str">
            <v>Filz</v>
          </cell>
          <cell r="C35" t="str">
            <v>D</v>
          </cell>
          <cell r="F35" t="str">
            <v/>
          </cell>
          <cell r="I35" t="str">
            <v>2/lfm</v>
          </cell>
          <cell r="J35"/>
        </row>
        <row r="36">
          <cell r="B36" t="str">
            <v>Filz Ballen</v>
          </cell>
          <cell r="C36" t="str">
            <v>D</v>
          </cell>
          <cell r="F36" t="str">
            <v/>
          </cell>
          <cell r="I36" t="str">
            <v>50x2/Ballen</v>
          </cell>
          <cell r="J36"/>
        </row>
        <row r="37">
          <cell r="B37" t="str">
            <v>Filzstreifen 2</v>
          </cell>
          <cell r="C37" t="str">
            <v>D</v>
          </cell>
          <cell r="F37" t="str">
            <v>Gnoss</v>
          </cell>
          <cell r="H37" t="str">
            <v>10m Rolle</v>
          </cell>
          <cell r="I37" t="str">
            <v>lfm</v>
          </cell>
          <cell r="J37"/>
        </row>
        <row r="38">
          <cell r="B38" t="str">
            <v>FiTa m3</v>
          </cell>
          <cell r="C38" t="str">
            <v>T</v>
          </cell>
          <cell r="F38" t="str">
            <v/>
          </cell>
          <cell r="G38" t="str">
            <v/>
          </cell>
          <cell r="H38" t="str">
            <v/>
          </cell>
          <cell r="I38" t="str">
            <v>m³</v>
          </cell>
          <cell r="J38">
            <v>14.694400000000002</v>
          </cell>
        </row>
        <row r="39">
          <cell r="B39" t="str">
            <v>FL 10x5</v>
          </cell>
          <cell r="C39" t="str">
            <v>S</v>
          </cell>
          <cell r="H39" t="str">
            <v/>
          </cell>
          <cell r="I39" t="str">
            <v>6m/Länge</v>
          </cell>
          <cell r="J39"/>
        </row>
        <row r="40">
          <cell r="B40" t="str">
            <v>FL 110x5</v>
          </cell>
          <cell r="C40" t="str">
            <v>S</v>
          </cell>
          <cell r="I40" t="str">
            <v>6m/Länge</v>
          </cell>
          <cell r="J40"/>
        </row>
        <row r="41">
          <cell r="B41" t="str">
            <v>FL 120x10</v>
          </cell>
          <cell r="C41" t="str">
            <v>S</v>
          </cell>
          <cell r="H41" t="str">
            <v/>
          </cell>
          <cell r="I41" t="str">
            <v>6m/Länge</v>
          </cell>
          <cell r="J41"/>
        </row>
        <row r="42">
          <cell r="B42" t="str">
            <v>FL 120x20</v>
          </cell>
          <cell r="C42" t="str">
            <v>S</v>
          </cell>
          <cell r="H42" t="str">
            <v/>
          </cell>
          <cell r="I42" t="str">
            <v>6m/Länge</v>
          </cell>
          <cell r="J42"/>
        </row>
        <row r="43">
          <cell r="B43" t="str">
            <v>FL 20x5</v>
          </cell>
          <cell r="C43" t="str">
            <v>S</v>
          </cell>
          <cell r="H43" t="str">
            <v/>
          </cell>
          <cell r="I43" t="str">
            <v>6m/Länge</v>
          </cell>
          <cell r="J43"/>
        </row>
        <row r="44">
          <cell r="B44" t="str">
            <v>FL 20x10</v>
          </cell>
          <cell r="C44" t="str">
            <v>S</v>
          </cell>
          <cell r="I44" t="str">
            <v>6m/Länge</v>
          </cell>
          <cell r="J44"/>
        </row>
        <row r="45">
          <cell r="B45" t="str">
            <v>FL 30x10</v>
          </cell>
          <cell r="C45" t="str">
            <v>S</v>
          </cell>
          <cell r="H45" t="str">
            <v/>
          </cell>
          <cell r="I45" t="str">
            <v>6m/Länge</v>
          </cell>
          <cell r="J45"/>
        </row>
        <row r="46">
          <cell r="B46" t="str">
            <v>FL 35x12</v>
          </cell>
          <cell r="C46" t="str">
            <v>S</v>
          </cell>
          <cell r="I46" t="str">
            <v>6m/Länge</v>
          </cell>
          <cell r="J46"/>
        </row>
        <row r="47">
          <cell r="B47" t="str">
            <v>FL 30x5</v>
          </cell>
          <cell r="C47" t="str">
            <v>S</v>
          </cell>
          <cell r="H47" t="str">
            <v/>
          </cell>
          <cell r="I47" t="str">
            <v>6m/Länge</v>
          </cell>
          <cell r="J47"/>
        </row>
        <row r="48">
          <cell r="B48" t="str">
            <v>FL 40x10</v>
          </cell>
          <cell r="C48" t="str">
            <v>S</v>
          </cell>
          <cell r="H48" t="str">
            <v/>
          </cell>
          <cell r="I48" t="str">
            <v>6m/Länge</v>
          </cell>
          <cell r="J48"/>
        </row>
        <row r="49">
          <cell r="B49" t="str">
            <v>FL 40x5</v>
          </cell>
          <cell r="C49" t="str">
            <v>S</v>
          </cell>
          <cell r="H49" t="str">
            <v/>
          </cell>
          <cell r="I49" t="str">
            <v>6m/Länge</v>
          </cell>
          <cell r="J49"/>
        </row>
        <row r="50">
          <cell r="B50" t="str">
            <v>FL 50x5</v>
          </cell>
          <cell r="C50" t="str">
            <v>S</v>
          </cell>
          <cell r="H50" t="str">
            <v/>
          </cell>
          <cell r="I50" t="str">
            <v>6m/Länge</v>
          </cell>
          <cell r="J50"/>
        </row>
        <row r="51">
          <cell r="B51" t="str">
            <v>FL 60x5</v>
          </cell>
          <cell r="C51" t="str">
            <v>S</v>
          </cell>
          <cell r="H51" t="str">
            <v/>
          </cell>
          <cell r="I51" t="str">
            <v>6m/Länge</v>
          </cell>
          <cell r="J51"/>
        </row>
        <row r="52">
          <cell r="B52" t="str">
            <v>FL 80x10</v>
          </cell>
          <cell r="C52" t="str">
            <v>S</v>
          </cell>
          <cell r="I52" t="str">
            <v>6m/Länge</v>
          </cell>
          <cell r="J52"/>
        </row>
        <row r="53">
          <cell r="B53" t="str">
            <v>FL 80x5</v>
          </cell>
          <cell r="C53" t="str">
            <v>S</v>
          </cell>
          <cell r="H53" t="str">
            <v/>
          </cell>
          <cell r="I53" t="str">
            <v>6m/Länge</v>
          </cell>
          <cell r="J53"/>
        </row>
        <row r="54">
          <cell r="B54" t="str">
            <v>Flammschutz</v>
          </cell>
          <cell r="C54" t="str">
            <v>M</v>
          </cell>
          <cell r="F54" t="str">
            <v/>
          </cell>
          <cell r="G54" t="str">
            <v/>
          </cell>
          <cell r="H54" t="str">
            <v>Sperrholz
Flammschutz</v>
          </cell>
          <cell r="I54" t="str">
            <v>m²</v>
          </cell>
          <cell r="J54"/>
        </row>
        <row r="55">
          <cell r="B55" t="str">
            <v>Gerüstschelle Anschweiß-Halb</v>
          </cell>
          <cell r="C55" t="str">
            <v>S</v>
          </cell>
          <cell r="F55" t="str">
            <v>Peininger RÖRO</v>
          </cell>
          <cell r="G55" t="str">
            <v/>
          </cell>
          <cell r="H55" t="str">
            <v/>
          </cell>
          <cell r="I55" t="str">
            <v>Stck</v>
          </cell>
          <cell r="J55"/>
        </row>
        <row r="56">
          <cell r="B56" t="str">
            <v>Gerüstschelle Drehkupplg 2"-1 1/2</v>
          </cell>
          <cell r="C56" t="str">
            <v>S</v>
          </cell>
          <cell r="F56" t="str">
            <v>Peininger RÖRO</v>
          </cell>
          <cell r="G56" t="str">
            <v/>
          </cell>
          <cell r="H56" t="str">
            <v/>
          </cell>
          <cell r="I56" t="str">
            <v>Stck</v>
          </cell>
          <cell r="J56"/>
        </row>
        <row r="57">
          <cell r="B57" t="str">
            <v>Gerüstschelle Drehkupplung</v>
          </cell>
          <cell r="C57" t="str">
            <v>S</v>
          </cell>
          <cell r="F57" t="str">
            <v>Peininger RÖRO</v>
          </cell>
          <cell r="G57" t="str">
            <v/>
          </cell>
          <cell r="H57" t="str">
            <v/>
          </cell>
          <cell r="I57" t="str">
            <v>Stck</v>
          </cell>
          <cell r="J57"/>
        </row>
        <row r="58">
          <cell r="B58" t="str">
            <v>Gerüstschelle Kreuzkupplg 2"-1 1/2</v>
          </cell>
          <cell r="C58" t="str">
            <v>S</v>
          </cell>
          <cell r="F58" t="str">
            <v>Peininger RÖRO</v>
          </cell>
          <cell r="G58" t="str">
            <v/>
          </cell>
          <cell r="H58" t="str">
            <v/>
          </cell>
          <cell r="I58" t="str">
            <v>Stck</v>
          </cell>
          <cell r="J58"/>
        </row>
        <row r="59">
          <cell r="B59" t="str">
            <v>Gerüstschelle Kreuzkupplung</v>
          </cell>
          <cell r="C59" t="str">
            <v>S</v>
          </cell>
          <cell r="F59" t="str">
            <v>dito</v>
          </cell>
          <cell r="G59" t="str">
            <v/>
          </cell>
          <cell r="H59" t="str">
            <v/>
          </cell>
          <cell r="I59" t="str">
            <v>Stck</v>
          </cell>
          <cell r="J59"/>
        </row>
        <row r="60">
          <cell r="B60" t="str">
            <v>Gerüstschelle Normalkupplg 2"</v>
          </cell>
          <cell r="C60" t="str">
            <v>S</v>
          </cell>
          <cell r="F60" t="str">
            <v>Peininger RÖRO</v>
          </cell>
          <cell r="G60" t="str">
            <v/>
          </cell>
          <cell r="H60" t="str">
            <v/>
          </cell>
          <cell r="I60" t="str">
            <v>Stck</v>
          </cell>
          <cell r="J60"/>
        </row>
        <row r="61">
          <cell r="B61" t="str">
            <v>Gerüstschelle Rohrverbinder</v>
          </cell>
          <cell r="C61" t="str">
            <v>S</v>
          </cell>
          <cell r="F61" t="str">
            <v>Peininger RÖRO</v>
          </cell>
          <cell r="G61" t="str">
            <v/>
          </cell>
          <cell r="H61" t="str">
            <v/>
          </cell>
          <cell r="I61" t="str">
            <v>Stck</v>
          </cell>
          <cell r="J61"/>
        </row>
        <row r="62">
          <cell r="B62" t="str">
            <v>Gerüstschelle Stoßkupplung</v>
          </cell>
          <cell r="C62" t="str">
            <v>S</v>
          </cell>
          <cell r="F62" t="str">
            <v>Peininger RÖRO</v>
          </cell>
          <cell r="G62" t="str">
            <v/>
          </cell>
          <cell r="H62" t="str">
            <v/>
          </cell>
          <cell r="I62" t="str">
            <v>Stck</v>
          </cell>
          <cell r="J62"/>
        </row>
        <row r="63">
          <cell r="B63" t="str">
            <v>Gewindestange M20</v>
          </cell>
          <cell r="C63" t="str">
            <v>S</v>
          </cell>
          <cell r="F63" t="str">
            <v>Hülden</v>
          </cell>
          <cell r="G63" t="str">
            <v/>
          </cell>
          <cell r="H63" t="str">
            <v>rechtsgew.</v>
          </cell>
          <cell r="I63" t="str">
            <v>Stck</v>
          </cell>
          <cell r="J63"/>
        </row>
        <row r="64">
          <cell r="B64" t="str">
            <v>Gewindestange M20 Linksgewinde</v>
          </cell>
          <cell r="C64" t="str">
            <v>S</v>
          </cell>
          <cell r="F64" t="str">
            <v>Hülden</v>
          </cell>
          <cell r="G64" t="str">
            <v/>
          </cell>
          <cell r="H64" t="str">
            <v>linksgew.</v>
          </cell>
          <cell r="I64" t="str">
            <v>Stck</v>
          </cell>
          <cell r="J64"/>
        </row>
        <row r="65">
          <cell r="B65" t="str">
            <v>Filzstreifen 5</v>
          </cell>
          <cell r="C65" t="str">
            <v>D</v>
          </cell>
          <cell r="F65" t="str">
            <v>Gnoss</v>
          </cell>
          <cell r="H65" t="str">
            <v>10m Rolle</v>
          </cell>
          <cell r="I65" t="str">
            <v>lfm</v>
          </cell>
          <cell r="J65"/>
        </row>
        <row r="66">
          <cell r="B66" t="str">
            <v>GWR 1 1/2"</v>
          </cell>
          <cell r="C66" t="str">
            <v>S</v>
          </cell>
          <cell r="H66" t="str">
            <v/>
          </cell>
          <cell r="I66" t="str">
            <v>6m/Länge</v>
          </cell>
          <cell r="J66"/>
        </row>
        <row r="67">
          <cell r="B67" t="str">
            <v>Glasklarfolie Superclear 0,75 mm</v>
          </cell>
          <cell r="C67" t="str">
            <v>D</v>
          </cell>
          <cell r="D67"/>
          <cell r="F67" t="str">
            <v>Westholt</v>
          </cell>
          <cell r="G67"/>
          <cell r="H67" t="str">
            <v>Coupon</v>
          </cell>
          <cell r="I67" t="str">
            <v>1,3/lfm</v>
          </cell>
          <cell r="J67"/>
        </row>
        <row r="68">
          <cell r="B68" t="str">
            <v>HDF 3,2</v>
          </cell>
          <cell r="C68" t="str">
            <v>T</v>
          </cell>
          <cell r="F68" t="str">
            <v/>
          </cell>
          <cell r="G68" t="str">
            <v/>
          </cell>
          <cell r="H68" t="str">
            <v/>
          </cell>
          <cell r="I68" t="str">
            <v>2,8x2,05</v>
          </cell>
          <cell r="J68">
            <v>14.694400000000002</v>
          </cell>
        </row>
        <row r="69">
          <cell r="B69" t="str">
            <v>HDF 4</v>
          </cell>
          <cell r="C69" t="str">
            <v>T</v>
          </cell>
          <cell r="F69" t="str">
            <v/>
          </cell>
          <cell r="G69" t="str">
            <v/>
          </cell>
          <cell r="H69" t="str">
            <v/>
          </cell>
          <cell r="I69" t="str">
            <v>2,8x2,05</v>
          </cell>
          <cell r="J69">
            <v>18.368000000000002</v>
          </cell>
        </row>
        <row r="70">
          <cell r="B70" t="str">
            <v>HDF 5</v>
          </cell>
          <cell r="C70" t="str">
            <v>T</v>
          </cell>
          <cell r="F70" t="str">
            <v/>
          </cell>
          <cell r="G70" t="str">
            <v/>
          </cell>
          <cell r="H70" t="str">
            <v/>
          </cell>
          <cell r="I70" t="str">
            <v>2,8x2,05</v>
          </cell>
          <cell r="J70">
            <v>22.960000000000004</v>
          </cell>
        </row>
        <row r="71">
          <cell r="B71" t="str">
            <v>HDF 6</v>
          </cell>
          <cell r="C71" t="str">
            <v>T</v>
          </cell>
          <cell r="F71" t="str">
            <v/>
          </cell>
          <cell r="G71" t="str">
            <v/>
          </cell>
          <cell r="H71" t="str">
            <v/>
          </cell>
          <cell r="I71" t="str">
            <v>2,8x2,05</v>
          </cell>
          <cell r="J71">
            <v>27.552000000000003</v>
          </cell>
        </row>
        <row r="72">
          <cell r="B72" t="str">
            <v>Helm 100 Haken</v>
          </cell>
          <cell r="C72" t="str">
            <v>S</v>
          </cell>
          <cell r="F72" t="str">
            <v>Hücker</v>
          </cell>
          <cell r="G72" t="str">
            <v/>
          </cell>
          <cell r="H72" t="str">
            <v>Nr. 331-10</v>
          </cell>
          <cell r="I72" t="str">
            <v>Stck</v>
          </cell>
          <cell r="J72"/>
        </row>
        <row r="73">
          <cell r="B73" t="str">
            <v>Helm 100 Rollapparat 190</v>
          </cell>
          <cell r="C73" t="str">
            <v>S</v>
          </cell>
          <cell r="F73" t="str">
            <v>Hülden</v>
          </cell>
          <cell r="H73" t="str">
            <v>Nr. 190</v>
          </cell>
          <cell r="I73" t="str">
            <v>Stck</v>
          </cell>
          <cell r="J73"/>
        </row>
        <row r="74">
          <cell r="B74" t="str">
            <v>Helm 100 Rollen</v>
          </cell>
          <cell r="C74" t="str">
            <v>S</v>
          </cell>
          <cell r="F74" t="str">
            <v>Hücker</v>
          </cell>
          <cell r="H74" t="str">
            <v>Nr. 131</v>
          </cell>
          <cell r="I74" t="str">
            <v>Stck</v>
          </cell>
          <cell r="J74"/>
        </row>
        <row r="75">
          <cell r="B75" t="str">
            <v>Helm 100 Schiene</v>
          </cell>
          <cell r="C75" t="str">
            <v>S</v>
          </cell>
          <cell r="F75" t="str">
            <v>Hülden</v>
          </cell>
          <cell r="H75" t="str">
            <v/>
          </cell>
          <cell r="I75" t="str">
            <v>6m</v>
          </cell>
          <cell r="J75"/>
        </row>
        <row r="76">
          <cell r="B76" t="str">
            <v>Helm 100 Stopper</v>
          </cell>
          <cell r="C76" t="str">
            <v>S</v>
          </cell>
          <cell r="F76" t="str">
            <v>Hülden</v>
          </cell>
          <cell r="H76" t="str">
            <v>Nr. 100P</v>
          </cell>
          <cell r="I76" t="str">
            <v>Stck</v>
          </cell>
          <cell r="J76"/>
        </row>
        <row r="77">
          <cell r="B77" t="str">
            <v xml:space="preserve">Helm 100 Übersteckmuffe </v>
          </cell>
          <cell r="C77" t="str">
            <v>S</v>
          </cell>
          <cell r="F77" t="str">
            <v>Hülden</v>
          </cell>
          <cell r="H77" t="str">
            <v>Nr. 1104 stahl blank</v>
          </cell>
          <cell r="I77" t="str">
            <v>Stck</v>
          </cell>
          <cell r="J77"/>
        </row>
        <row r="78">
          <cell r="B78" t="str">
            <v>Helm 100 Verbindnungsmuffe</v>
          </cell>
          <cell r="C78" t="str">
            <v>S</v>
          </cell>
          <cell r="F78" t="str">
            <v>Hülden</v>
          </cell>
          <cell r="H78" t="str">
            <v>Nr. 1103</v>
          </cell>
          <cell r="I78" t="str">
            <v>Stck</v>
          </cell>
          <cell r="J78"/>
        </row>
        <row r="79">
          <cell r="B79" t="str">
            <v>Helm 300 Haken</v>
          </cell>
          <cell r="C79" t="str">
            <v>S</v>
          </cell>
          <cell r="F79" t="str">
            <v>Hülden</v>
          </cell>
          <cell r="H79" t="str">
            <v>Nr. 331-13</v>
          </cell>
          <cell r="I79" t="str">
            <v>Stck</v>
          </cell>
          <cell r="J79"/>
        </row>
        <row r="80">
          <cell r="B80" t="str">
            <v>Helm 300 Rollapparat 391</v>
          </cell>
          <cell r="C80" t="str">
            <v>S</v>
          </cell>
          <cell r="F80" t="str">
            <v>Hülden</v>
          </cell>
          <cell r="H80" t="str">
            <v>Nr. 391</v>
          </cell>
          <cell r="I80" t="str">
            <v>Stck</v>
          </cell>
          <cell r="J80"/>
        </row>
        <row r="81">
          <cell r="B81" t="str">
            <v>Holzpodest, mit Tafel</v>
          </cell>
          <cell r="C81" t="str">
            <v>T</v>
          </cell>
          <cell r="D81" t="str">
            <v>1x1m bis 40cm hoch</v>
          </cell>
          <cell r="G81" t="str">
            <v/>
          </cell>
          <cell r="H81" t="str">
            <v/>
          </cell>
          <cell r="I81" t="str">
            <v>m²</v>
          </cell>
          <cell r="J81"/>
        </row>
        <row r="82">
          <cell r="B82" t="str">
            <v>SH 6 groß</v>
          </cell>
          <cell r="C82" t="str">
            <v>T</v>
          </cell>
          <cell r="I82" t="str">
            <v>3,12x1,85</v>
          </cell>
          <cell r="J82">
            <v>18.888292799999999</v>
          </cell>
        </row>
        <row r="83">
          <cell r="B83" t="str">
            <v>Holzpodest ohne Tafel</v>
          </cell>
          <cell r="C83" t="str">
            <v>T</v>
          </cell>
          <cell r="D83" t="str">
            <v>1x1m bis 40cm hoch</v>
          </cell>
          <cell r="I83" t="str">
            <v>m²</v>
          </cell>
          <cell r="J83"/>
        </row>
        <row r="84">
          <cell r="B84" t="str">
            <v>WisaSpruce 9</v>
          </cell>
          <cell r="C84" t="str">
            <v>T</v>
          </cell>
          <cell r="I84" t="str">
            <v>2,5x1,25</v>
          </cell>
          <cell r="J84"/>
        </row>
        <row r="85">
          <cell r="B85" t="str">
            <v>Holzpraktikable, ohne Tafel</v>
          </cell>
          <cell r="C85" t="str">
            <v>B</v>
          </cell>
          <cell r="D85" t="str">
            <v>200x50x100cm,4 teilig</v>
          </cell>
          <cell r="G85" t="str">
            <v/>
          </cell>
          <cell r="H85" t="str">
            <v/>
          </cell>
          <cell r="I85" t="str">
            <v>Stck</v>
          </cell>
          <cell r="J85"/>
        </row>
        <row r="86">
          <cell r="B86" t="str">
            <v>Holzstange</v>
          </cell>
          <cell r="C86" t="str">
            <v>T</v>
          </cell>
          <cell r="D86" t="str">
            <v>DM 28 x 4500mm</v>
          </cell>
          <cell r="G86" t="str">
            <v/>
          </cell>
          <cell r="H86" t="str">
            <v/>
          </cell>
          <cell r="I86" t="str">
            <v>Stck</v>
          </cell>
          <cell r="J86"/>
        </row>
        <row r="87">
          <cell r="B87" t="str">
            <v>HPGL Hartfaserplatte</v>
          </cell>
          <cell r="C87" t="str">
            <v>T</v>
          </cell>
          <cell r="D87" t="str">
            <v>4,18x1,88; m²</v>
          </cell>
          <cell r="F87" t="str">
            <v/>
          </cell>
          <cell r="G87" t="str">
            <v/>
          </cell>
          <cell r="H87" t="str">
            <v/>
          </cell>
          <cell r="I87" t="str">
            <v>m²</v>
          </cell>
          <cell r="J87"/>
        </row>
        <row r="88">
          <cell r="B88" t="str">
            <v>HPL Dekoplatte 0,8mm</v>
          </cell>
          <cell r="C88" t="str">
            <v>T</v>
          </cell>
          <cell r="F88" t="str">
            <v/>
          </cell>
          <cell r="G88" t="str">
            <v/>
          </cell>
          <cell r="H88" t="str">
            <v/>
          </cell>
          <cell r="I88" t="str">
            <v>3,05x1,32</v>
          </cell>
          <cell r="J88"/>
        </row>
        <row r="89">
          <cell r="B89" t="str">
            <v>Kaschur</v>
          </cell>
          <cell r="C89" t="str">
            <v>P</v>
          </cell>
          <cell r="F89" t="str">
            <v/>
          </cell>
          <cell r="G89" t="str">
            <v/>
          </cell>
          <cell r="H89" t="str">
            <v>Papier &amp; Kleister</v>
          </cell>
          <cell r="I89" t="str">
            <v>m²</v>
          </cell>
          <cell r="J89"/>
        </row>
        <row r="90">
          <cell r="B90" t="str">
            <v>Kaschur begehbar</v>
          </cell>
          <cell r="C90" t="str">
            <v>P</v>
          </cell>
          <cell r="F90" t="str">
            <v/>
          </cell>
          <cell r="G90" t="str">
            <v/>
          </cell>
          <cell r="H90" t="str">
            <v>Papier &amp; Kleister</v>
          </cell>
          <cell r="I90" t="str">
            <v>m²</v>
          </cell>
          <cell r="J90"/>
        </row>
        <row r="91">
          <cell r="B91" t="str">
            <v>Glasklarfolie Superclear 1 mm</v>
          </cell>
          <cell r="C91" t="str">
            <v>D</v>
          </cell>
          <cell r="D91"/>
          <cell r="F91" t="str">
            <v>Westholt</v>
          </cell>
          <cell r="G91"/>
          <cell r="H91" t="str">
            <v>Coupon</v>
          </cell>
          <cell r="I91" t="str">
            <v>1,3/lfm</v>
          </cell>
          <cell r="J91"/>
        </row>
        <row r="92">
          <cell r="B92" t="str">
            <v>KM CNC</v>
          </cell>
          <cell r="C92" t="str">
            <v>T</v>
          </cell>
          <cell r="D92" t="str">
            <v>KM</v>
          </cell>
          <cell r="E92"/>
          <cell r="F92"/>
          <cell r="G92"/>
          <cell r="H92"/>
          <cell r="I92" t="str">
            <v>KM</v>
          </cell>
          <cell r="J92"/>
        </row>
        <row r="93">
          <cell r="B93" t="str">
            <v>KM Deko</v>
          </cell>
          <cell r="C93" t="str">
            <v>D</v>
          </cell>
          <cell r="D93" t="str">
            <v>KM</v>
          </cell>
          <cell r="F93" t="str">
            <v/>
          </cell>
          <cell r="H93" t="str">
            <v/>
          </cell>
          <cell r="I93" t="str">
            <v>KM</v>
          </cell>
          <cell r="J93"/>
        </row>
        <row r="94">
          <cell r="B94" t="str">
            <v>KM Maler</v>
          </cell>
          <cell r="C94" t="str">
            <v>M</v>
          </cell>
          <cell r="D94" t="str">
            <v>KM</v>
          </cell>
          <cell r="F94" t="str">
            <v/>
          </cell>
          <cell r="H94" t="str">
            <v/>
          </cell>
          <cell r="I94" t="str">
            <v>KM</v>
          </cell>
          <cell r="J94"/>
        </row>
        <row r="95">
          <cell r="B95" t="str">
            <v>KM Plastiker</v>
          </cell>
          <cell r="C95" t="str">
            <v>P</v>
          </cell>
          <cell r="D95" t="str">
            <v>KM</v>
          </cell>
          <cell r="F95" t="str">
            <v/>
          </cell>
          <cell r="H95" t="str">
            <v/>
          </cell>
          <cell r="I95" t="str">
            <v>KM</v>
          </cell>
          <cell r="J95"/>
        </row>
        <row r="96">
          <cell r="B96" t="str">
            <v>KM Schlosser</v>
          </cell>
          <cell r="C96" t="str">
            <v>S</v>
          </cell>
          <cell r="D96" t="str">
            <v>KM</v>
          </cell>
          <cell r="F96" t="str">
            <v/>
          </cell>
          <cell r="H96" t="str">
            <v/>
          </cell>
          <cell r="I96" t="str">
            <v>KM</v>
          </cell>
          <cell r="J96"/>
        </row>
        <row r="97">
          <cell r="B97" t="str">
            <v>KM Tischler</v>
          </cell>
          <cell r="C97" t="str">
            <v>T</v>
          </cell>
          <cell r="D97" t="str">
            <v>KM</v>
          </cell>
          <cell r="F97" t="str">
            <v/>
          </cell>
          <cell r="H97" t="str">
            <v/>
          </cell>
          <cell r="I97" t="str">
            <v>KM</v>
          </cell>
          <cell r="J97"/>
        </row>
        <row r="98">
          <cell r="B98" t="str">
            <v>Gobelin 540 w</v>
          </cell>
          <cell r="C98" t="str">
            <v>D</v>
          </cell>
          <cell r="F98" t="str">
            <v>Gerriets</v>
          </cell>
          <cell r="I98" t="str">
            <v>5,4/lfm</v>
          </cell>
          <cell r="J98"/>
        </row>
        <row r="99">
          <cell r="B99" t="str">
            <v>Gobelin 540</v>
          </cell>
          <cell r="C99" t="str">
            <v>D</v>
          </cell>
          <cell r="F99" t="str">
            <v>Gerriets</v>
          </cell>
          <cell r="I99" t="str">
            <v>5,4/lfm</v>
          </cell>
          <cell r="J99"/>
        </row>
        <row r="100">
          <cell r="B100" t="str">
            <v>Gobelin 1090 w</v>
          </cell>
          <cell r="C100" t="str">
            <v>D</v>
          </cell>
          <cell r="I100" t="str">
            <v>10,9/lfm</v>
          </cell>
          <cell r="J100"/>
        </row>
        <row r="101">
          <cell r="B101" t="str">
            <v>Gobelin 1090</v>
          </cell>
          <cell r="C101" t="str">
            <v>D</v>
          </cell>
          <cell r="I101" t="str">
            <v>10,9/lfm</v>
          </cell>
          <cell r="J101"/>
        </row>
        <row r="102">
          <cell r="B102" t="str">
            <v>Gurtband Ösen Bindebänder</v>
          </cell>
          <cell r="C102" t="str">
            <v>D</v>
          </cell>
          <cell r="F102" t="str">
            <v/>
          </cell>
          <cell r="I102" t="str">
            <v>lfm</v>
          </cell>
          <cell r="J102"/>
        </row>
        <row r="103">
          <cell r="B103" t="str">
            <v>Hakenband</v>
          </cell>
          <cell r="C103" t="str">
            <v>T</v>
          </cell>
          <cell r="F103" t="str">
            <v>CAST</v>
          </cell>
          <cell r="H103" t="str">
            <v/>
          </cell>
          <cell r="I103" t="str">
            <v>lfm</v>
          </cell>
          <cell r="J103"/>
        </row>
        <row r="104">
          <cell r="B104" t="str">
            <v>Klettband 50mm</v>
          </cell>
          <cell r="C104" t="str">
            <v>D</v>
          </cell>
          <cell r="F104" t="str">
            <v/>
          </cell>
          <cell r="H104" t="str">
            <v/>
          </cell>
          <cell r="I104" t="str">
            <v>lfm</v>
          </cell>
          <cell r="J104"/>
        </row>
        <row r="105">
          <cell r="B105" t="str">
            <v>Spaltlatte</v>
          </cell>
          <cell r="C105" t="str">
            <v>T</v>
          </cell>
          <cell r="F105" t="str">
            <v/>
          </cell>
          <cell r="G105" t="str">
            <v/>
          </cell>
          <cell r="H105" t="str">
            <v/>
          </cell>
          <cell r="I105" t="str">
            <v>lfm</v>
          </cell>
          <cell r="J105">
            <v>0.32625000000000004</v>
          </cell>
        </row>
        <row r="106">
          <cell r="B106" t="str">
            <v>LR</v>
          </cell>
          <cell r="C106" t="str">
            <v>T</v>
          </cell>
          <cell r="I106" t="str">
            <v>m²</v>
          </cell>
          <cell r="J106"/>
        </row>
        <row r="107">
          <cell r="B107" t="str">
            <v>Leiterprofil</v>
          </cell>
          <cell r="C107" t="str">
            <v>S</v>
          </cell>
          <cell r="H107" t="str">
            <v/>
          </cell>
          <cell r="I107" t="str">
            <v>lfm</v>
          </cell>
          <cell r="J107"/>
        </row>
        <row r="108">
          <cell r="B108" t="str">
            <v>HOAC Radhalter</v>
          </cell>
          <cell r="C108" t="str">
            <v>B</v>
          </cell>
          <cell r="F108" t="str">
            <v>HOAC</v>
          </cell>
          <cell r="G108"/>
          <cell r="H108"/>
          <cell r="I108" t="str">
            <v>Stck</v>
          </cell>
          <cell r="J108"/>
        </row>
        <row r="109">
          <cell r="B109" t="str">
            <v>Lenkrolle 125</v>
          </cell>
          <cell r="C109" t="str">
            <v>S</v>
          </cell>
          <cell r="F109" t="str">
            <v/>
          </cell>
          <cell r="G109" t="str">
            <v/>
          </cell>
          <cell r="H109" t="str">
            <v/>
          </cell>
          <cell r="I109" t="str">
            <v>Stck</v>
          </cell>
          <cell r="J109"/>
        </row>
        <row r="110">
          <cell r="B110" t="str">
            <v>Lenkrolle 125 Feststeller</v>
          </cell>
          <cell r="C110" t="str">
            <v>S</v>
          </cell>
          <cell r="F110" t="str">
            <v/>
          </cell>
          <cell r="G110" t="str">
            <v/>
          </cell>
          <cell r="H110" t="str">
            <v/>
          </cell>
          <cell r="I110" t="str">
            <v>Stck</v>
          </cell>
          <cell r="J110"/>
        </row>
        <row r="111">
          <cell r="B111" t="str">
            <v>Kommandotau 6mm</v>
          </cell>
          <cell r="C111" t="str">
            <v>B</v>
          </cell>
          <cell r="F111" t="str">
            <v/>
          </cell>
          <cell r="H111" t="str">
            <v/>
          </cell>
          <cell r="I111" t="str">
            <v>lfm</v>
          </cell>
          <cell r="J111"/>
        </row>
        <row r="112">
          <cell r="B112" t="str">
            <v>HDF 6 m2</v>
          </cell>
          <cell r="C112" t="str">
            <v>T</v>
          </cell>
          <cell r="F112" t="str">
            <v/>
          </cell>
          <cell r="G112" t="str">
            <v/>
          </cell>
          <cell r="H112" t="str">
            <v/>
          </cell>
          <cell r="I112" t="str">
            <v>m²</v>
          </cell>
          <cell r="J112">
            <v>4.8</v>
          </cell>
        </row>
        <row r="113">
          <cell r="B113" t="str">
            <v>Kommandotau 8mm</v>
          </cell>
          <cell r="C113" t="str">
            <v>B</v>
          </cell>
          <cell r="F113" t="str">
            <v/>
          </cell>
          <cell r="H113" t="str">
            <v/>
          </cell>
          <cell r="I113" t="str">
            <v>lfm</v>
          </cell>
          <cell r="J113"/>
        </row>
        <row r="114">
          <cell r="B114" t="str">
            <v>SH 4 m2</v>
          </cell>
          <cell r="C114" t="str">
            <v>T</v>
          </cell>
          <cell r="D114"/>
          <cell r="E114"/>
          <cell r="F114"/>
          <cell r="G114"/>
          <cell r="H114"/>
          <cell r="I114" t="str">
            <v>m²</v>
          </cell>
          <cell r="J114">
            <v>2.1816</v>
          </cell>
        </row>
        <row r="115">
          <cell r="B115" t="str">
            <v>PB 5 m2</v>
          </cell>
          <cell r="C115" t="str">
            <v>T</v>
          </cell>
          <cell r="F115" t="str">
            <v/>
          </cell>
          <cell r="G115" t="str">
            <v/>
          </cell>
          <cell r="H115" t="str">
            <v/>
          </cell>
          <cell r="I115" t="str">
            <v>m²</v>
          </cell>
          <cell r="J115">
            <v>2.7270000000000003</v>
          </cell>
        </row>
        <row r="116">
          <cell r="B116" t="str">
            <v>SH 6 m2</v>
          </cell>
          <cell r="C116" t="str">
            <v>T</v>
          </cell>
          <cell r="F116" t="str">
            <v/>
          </cell>
          <cell r="G116" t="str">
            <v/>
          </cell>
          <cell r="H116" t="str">
            <v/>
          </cell>
          <cell r="I116" t="str">
            <v>m²</v>
          </cell>
          <cell r="J116">
            <v>3.2723999999999998</v>
          </cell>
        </row>
        <row r="117">
          <cell r="B117" t="str">
            <v>MDF 10</v>
          </cell>
          <cell r="C117" t="str">
            <v>T</v>
          </cell>
          <cell r="F117" t="str">
            <v/>
          </cell>
          <cell r="G117" t="str">
            <v/>
          </cell>
          <cell r="H117" t="str">
            <v/>
          </cell>
          <cell r="I117" t="str">
            <v>2,8x2,05</v>
          </cell>
          <cell r="J117">
            <v>45.920000000000009</v>
          </cell>
        </row>
        <row r="118">
          <cell r="B118" t="str">
            <v>MDF 10 groß</v>
          </cell>
          <cell r="C118" t="str">
            <v>T</v>
          </cell>
          <cell r="F118" t="str">
            <v/>
          </cell>
          <cell r="G118" t="str">
            <v/>
          </cell>
          <cell r="H118" t="str">
            <v/>
          </cell>
          <cell r="I118" t="str">
            <v>4,1x2,05</v>
          </cell>
          <cell r="J118">
            <v>67.240000000000009</v>
          </cell>
        </row>
        <row r="119">
          <cell r="B119" t="str">
            <v>MDF 16 groß</v>
          </cell>
          <cell r="C119" t="str">
            <v>T</v>
          </cell>
          <cell r="F119" t="str">
            <v/>
          </cell>
          <cell r="G119" t="str">
            <v/>
          </cell>
          <cell r="H119" t="str">
            <v/>
          </cell>
          <cell r="I119" t="str">
            <v>4,1x2,05</v>
          </cell>
          <cell r="J119">
            <v>107.58400000000002</v>
          </cell>
        </row>
        <row r="120">
          <cell r="B120" t="str">
            <v>MDF 19</v>
          </cell>
          <cell r="C120" t="str">
            <v>T</v>
          </cell>
          <cell r="I120" t="str">
            <v>2,8x2,05</v>
          </cell>
          <cell r="J120">
            <v>87.248000000000005</v>
          </cell>
        </row>
        <row r="121">
          <cell r="B121" t="str">
            <v>MDF 19 groß</v>
          </cell>
          <cell r="C121" t="str">
            <v>T</v>
          </cell>
          <cell r="F121" t="str">
            <v/>
          </cell>
          <cell r="G121" t="str">
            <v/>
          </cell>
          <cell r="H121" t="str">
            <v/>
          </cell>
          <cell r="I121" t="str">
            <v>4,1x2,05</v>
          </cell>
          <cell r="J121">
            <v>127.75600000000001</v>
          </cell>
        </row>
        <row r="122">
          <cell r="B122" t="str">
            <v>MDF 22 groß</v>
          </cell>
          <cell r="C122" t="str">
            <v>T</v>
          </cell>
          <cell r="F122" t="str">
            <v/>
          </cell>
          <cell r="G122" t="str">
            <v/>
          </cell>
          <cell r="H122" t="str">
            <v/>
          </cell>
          <cell r="I122" t="str">
            <v>4,1x2,05</v>
          </cell>
          <cell r="J122">
            <v>147.92800000000003</v>
          </cell>
        </row>
        <row r="123">
          <cell r="B123" t="str">
            <v>MDF 4</v>
          </cell>
          <cell r="C123" t="str">
            <v>T</v>
          </cell>
          <cell r="F123" t="str">
            <v/>
          </cell>
          <cell r="G123" t="str">
            <v/>
          </cell>
          <cell r="H123" t="str">
            <v/>
          </cell>
          <cell r="I123" t="str">
            <v>2,8x2,05</v>
          </cell>
          <cell r="J123">
            <v>18.368000000000002</v>
          </cell>
        </row>
        <row r="124">
          <cell r="B124" t="str">
            <v>MDF 4 groß</v>
          </cell>
          <cell r="C124" t="str">
            <v>T</v>
          </cell>
          <cell r="F124" t="str">
            <v/>
          </cell>
          <cell r="G124" t="str">
            <v/>
          </cell>
          <cell r="H124" t="str">
            <v/>
          </cell>
          <cell r="I124" t="str">
            <v>4,1x2,05</v>
          </cell>
          <cell r="J124">
            <v>26.896000000000004</v>
          </cell>
        </row>
        <row r="125">
          <cell r="B125" t="str">
            <v>MDF 6</v>
          </cell>
          <cell r="C125" t="str">
            <v>T</v>
          </cell>
          <cell r="F125" t="str">
            <v/>
          </cell>
          <cell r="G125" t="str">
            <v/>
          </cell>
          <cell r="H125" t="str">
            <v/>
          </cell>
          <cell r="I125" t="str">
            <v>2,8x2,05</v>
          </cell>
          <cell r="J125">
            <v>27.552000000000003</v>
          </cell>
        </row>
        <row r="126">
          <cell r="B126" t="str">
            <v>MDF 6 groß</v>
          </cell>
          <cell r="C126" t="str">
            <v>T</v>
          </cell>
          <cell r="F126" t="str">
            <v/>
          </cell>
          <cell r="G126" t="str">
            <v/>
          </cell>
          <cell r="H126" t="str">
            <v/>
          </cell>
          <cell r="I126" t="str">
            <v>4,1x2,05</v>
          </cell>
          <cell r="J126">
            <v>40.344000000000001</v>
          </cell>
        </row>
        <row r="127">
          <cell r="B127" t="str">
            <v>MDF 8</v>
          </cell>
          <cell r="C127" t="str">
            <v>T</v>
          </cell>
          <cell r="F127" t="str">
            <v/>
          </cell>
          <cell r="G127" t="str">
            <v/>
          </cell>
          <cell r="H127" t="str">
            <v/>
          </cell>
          <cell r="I127" t="str">
            <v>2,8x2,05</v>
          </cell>
          <cell r="J127">
            <v>36.736000000000004</v>
          </cell>
        </row>
        <row r="128">
          <cell r="B128" t="str">
            <v>MDF 8 groß</v>
          </cell>
          <cell r="C128" t="str">
            <v>T</v>
          </cell>
          <cell r="F128" t="str">
            <v/>
          </cell>
          <cell r="G128" t="str">
            <v/>
          </cell>
          <cell r="H128" t="str">
            <v/>
          </cell>
          <cell r="I128" t="str">
            <v>4,1x2,05</v>
          </cell>
          <cell r="J128">
            <v>53.792000000000009</v>
          </cell>
        </row>
        <row r="129">
          <cell r="B129" t="str">
            <v>Konfektionsband für Teppich</v>
          </cell>
          <cell r="C129" t="str">
            <v>D</v>
          </cell>
          <cell r="F129" t="str">
            <v>Appelt</v>
          </cell>
          <cell r="H129" t="str">
            <v>flammhemmend</v>
          </cell>
          <cell r="I129" t="str">
            <v>20m Rolle</v>
          </cell>
          <cell r="J129"/>
        </row>
        <row r="130">
          <cell r="B130" t="str">
            <v>Lackfolie 130</v>
          </cell>
          <cell r="C130" t="str">
            <v>D</v>
          </cell>
          <cell r="D130"/>
          <cell r="F130" t="str">
            <v>Westholt</v>
          </cell>
          <cell r="G130"/>
          <cell r="H130" t="str">
            <v>schwerentflammbar, B,-s2,d0</v>
          </cell>
          <cell r="I130" t="str">
            <v>1,3/lfm</v>
          </cell>
          <cell r="J130"/>
        </row>
        <row r="131">
          <cell r="B131" t="str">
            <v>MDF 8 grundiert</v>
          </cell>
          <cell r="C131" t="str">
            <v>T</v>
          </cell>
          <cell r="I131" t="str">
            <v>2,05x2,8</v>
          </cell>
          <cell r="J131">
            <v>36.736000000000004</v>
          </cell>
        </row>
        <row r="132">
          <cell r="B132" t="str">
            <v>Multi 12</v>
          </cell>
          <cell r="C132" t="str">
            <v>T</v>
          </cell>
          <cell r="F132" t="str">
            <v/>
          </cell>
          <cell r="G132" t="str">
            <v/>
          </cell>
          <cell r="H132" t="str">
            <v/>
          </cell>
          <cell r="I132" t="str">
            <v>1,5x3</v>
          </cell>
          <cell r="J132">
            <v>36.720000000000006</v>
          </cell>
        </row>
        <row r="133">
          <cell r="B133" t="str">
            <v>Multi 15</v>
          </cell>
          <cell r="C133" t="str">
            <v>T</v>
          </cell>
          <cell r="F133" t="str">
            <v/>
          </cell>
          <cell r="G133" t="str">
            <v/>
          </cell>
          <cell r="H133" t="str">
            <v/>
          </cell>
          <cell r="I133" t="str">
            <v>1,5x3</v>
          </cell>
          <cell r="J133">
            <v>55.080000000000005</v>
          </cell>
        </row>
        <row r="134">
          <cell r="B134" t="str">
            <v>Multi 18</v>
          </cell>
          <cell r="C134" t="str">
            <v>T</v>
          </cell>
          <cell r="F134" t="str">
            <v/>
          </cell>
          <cell r="G134" t="str">
            <v/>
          </cell>
          <cell r="H134" t="str">
            <v/>
          </cell>
          <cell r="I134" t="str">
            <v>1,5x3</v>
          </cell>
          <cell r="J134">
            <v>55.080000000000005</v>
          </cell>
        </row>
        <row r="135">
          <cell r="B135" t="str">
            <v>Multi 21</v>
          </cell>
          <cell r="C135" t="str">
            <v>T</v>
          </cell>
          <cell r="F135" t="str">
            <v/>
          </cell>
          <cell r="G135" t="str">
            <v/>
          </cell>
          <cell r="H135" t="str">
            <v>gilt auch für FinePly</v>
          </cell>
          <cell r="I135" t="str">
            <v>1,5x3</v>
          </cell>
          <cell r="J135">
            <v>64.260000000000005</v>
          </cell>
        </row>
        <row r="136">
          <cell r="B136" t="str">
            <v>Multi 24</v>
          </cell>
          <cell r="C136" t="str">
            <v>T</v>
          </cell>
          <cell r="F136" t="str">
            <v/>
          </cell>
          <cell r="G136" t="str">
            <v/>
          </cell>
          <cell r="H136" t="str">
            <v/>
          </cell>
          <cell r="I136" t="str">
            <v>1,5x3</v>
          </cell>
          <cell r="J136">
            <v>73.440000000000012</v>
          </cell>
        </row>
        <row r="137">
          <cell r="B137" t="str">
            <v>Multi 27</v>
          </cell>
          <cell r="C137" t="str">
            <v>T</v>
          </cell>
          <cell r="F137" t="str">
            <v/>
          </cell>
          <cell r="G137" t="str">
            <v/>
          </cell>
          <cell r="H137" t="str">
            <v/>
          </cell>
          <cell r="I137" t="str">
            <v>1,5x3</v>
          </cell>
          <cell r="J137">
            <v>82.620000000000019</v>
          </cell>
        </row>
        <row r="138">
          <cell r="B138" t="str">
            <v>Multi 30</v>
          </cell>
          <cell r="C138" t="str">
            <v>T</v>
          </cell>
          <cell r="F138" t="str">
            <v/>
          </cell>
          <cell r="G138" t="str">
            <v/>
          </cell>
          <cell r="H138" t="str">
            <v/>
          </cell>
          <cell r="I138" t="str">
            <v>1,5x3</v>
          </cell>
          <cell r="J138">
            <v>91.800000000000011</v>
          </cell>
        </row>
        <row r="139">
          <cell r="B139" t="str">
            <v>Multi 40</v>
          </cell>
          <cell r="C139" t="str">
            <v>T</v>
          </cell>
          <cell r="F139" t="str">
            <v/>
          </cell>
          <cell r="G139" t="str">
            <v/>
          </cell>
          <cell r="H139" t="str">
            <v/>
          </cell>
          <cell r="I139" t="str">
            <v>1,5x3</v>
          </cell>
          <cell r="J139">
            <v>122.40000000000003</v>
          </cell>
        </row>
        <row r="140">
          <cell r="B140" t="str">
            <v>Multi 6,5</v>
          </cell>
          <cell r="C140" t="str">
            <v>T</v>
          </cell>
          <cell r="F140" t="str">
            <v/>
          </cell>
          <cell r="G140" t="str">
            <v/>
          </cell>
          <cell r="H140" t="str">
            <v/>
          </cell>
          <cell r="I140" t="str">
            <v>1,5x3</v>
          </cell>
          <cell r="J140">
            <v>19.890000000000004</v>
          </cell>
        </row>
        <row r="141">
          <cell r="B141" t="str">
            <v>Multi 9</v>
          </cell>
          <cell r="C141" t="str">
            <v>T</v>
          </cell>
          <cell r="F141" t="str">
            <v/>
          </cell>
          <cell r="G141" t="str">
            <v/>
          </cell>
          <cell r="H141" t="str">
            <v/>
          </cell>
          <cell r="I141" t="str">
            <v>1,5x3</v>
          </cell>
          <cell r="J141">
            <v>18.360000000000003</v>
          </cell>
        </row>
        <row r="142">
          <cell r="B142" t="str">
            <v>Lackfolie 180</v>
          </cell>
          <cell r="C142" t="str">
            <v>D</v>
          </cell>
          <cell r="D142"/>
          <cell r="F142" t="str">
            <v>Westholt</v>
          </cell>
          <cell r="G142"/>
          <cell r="H142" t="str">
            <v>schwerentflammbar</v>
          </cell>
          <cell r="I142" t="str">
            <v>1,8/lfm</v>
          </cell>
          <cell r="J142"/>
        </row>
        <row r="143">
          <cell r="B143" t="str">
            <v>Lackfolie 325</v>
          </cell>
          <cell r="C143" t="str">
            <v>D</v>
          </cell>
          <cell r="D143"/>
          <cell r="F143" t="str">
            <v>Westholt</v>
          </cell>
          <cell r="G143"/>
          <cell r="H143" t="str">
            <v>schwerentflammbar</v>
          </cell>
          <cell r="I143" t="str">
            <v>30 lfm</v>
          </cell>
          <cell r="J143"/>
        </row>
        <row r="144">
          <cell r="B144" t="str">
            <v>LKW-Plane</v>
          </cell>
          <cell r="C144" t="str">
            <v>D</v>
          </cell>
          <cell r="F144" t="str">
            <v>Planenmacher</v>
          </cell>
          <cell r="H144" t="str">
            <v/>
          </cell>
          <cell r="I144" t="str">
            <v>m²</v>
          </cell>
          <cell r="J144"/>
        </row>
        <row r="145">
          <cell r="B145" t="str">
            <v>Messeteppich</v>
          </cell>
          <cell r="C145" t="str">
            <v>D</v>
          </cell>
          <cell r="F145" t="str">
            <v/>
          </cell>
          <cell r="H145" t="str">
            <v/>
          </cell>
          <cell r="I145" t="str">
            <v>m²</v>
          </cell>
          <cell r="J145"/>
        </row>
        <row r="146">
          <cell r="B146" t="str">
            <v>Acrylic One m2</v>
          </cell>
          <cell r="C146" t="str">
            <v>P</v>
          </cell>
          <cell r="I146" t="str">
            <v>m²</v>
          </cell>
          <cell r="J146"/>
        </row>
        <row r="147">
          <cell r="B147" t="str">
            <v>Acrylic One</v>
          </cell>
          <cell r="C147" t="str">
            <v>P</v>
          </cell>
          <cell r="H147" t="str">
            <v>Verbr. 4,5kg/m² bei begehbaren Flächen, Anwendung zusammen mit Maler Flies, für glänzende Oberflächen</v>
          </cell>
          <cell r="I147" t="str">
            <v>120kg</v>
          </cell>
          <cell r="J147"/>
        </row>
        <row r="148">
          <cell r="B148" t="str">
            <v>Oberfläche 1</v>
          </cell>
          <cell r="C148" t="str">
            <v>M</v>
          </cell>
          <cell r="F148" t="str">
            <v/>
          </cell>
          <cell r="G148" t="str">
            <v/>
          </cell>
          <cell r="H148" t="str">
            <v/>
          </cell>
          <cell r="I148" t="str">
            <v>m²</v>
          </cell>
          <cell r="J148"/>
        </row>
        <row r="149">
          <cell r="B149" t="str">
            <v>Oberfläche 2</v>
          </cell>
          <cell r="C149" t="str">
            <v>M</v>
          </cell>
          <cell r="F149" t="str">
            <v/>
          </cell>
          <cell r="G149" t="str">
            <v/>
          </cell>
          <cell r="H149" t="str">
            <v/>
          </cell>
          <cell r="I149" t="str">
            <v>m²</v>
          </cell>
          <cell r="J149"/>
        </row>
        <row r="150">
          <cell r="B150" t="str">
            <v>Oberfläche 3</v>
          </cell>
          <cell r="C150" t="str">
            <v>M</v>
          </cell>
          <cell r="F150" t="str">
            <v/>
          </cell>
          <cell r="G150" t="str">
            <v/>
          </cell>
          <cell r="H150" t="str">
            <v/>
          </cell>
          <cell r="I150" t="str">
            <v>m²</v>
          </cell>
          <cell r="J150"/>
        </row>
        <row r="151">
          <cell r="B151" t="str">
            <v>Molton B1</v>
          </cell>
          <cell r="C151" t="str">
            <v>D</v>
          </cell>
          <cell r="F151" t="str">
            <v>Westholt</v>
          </cell>
          <cell r="G151"/>
          <cell r="H151" t="str">
            <v>Coupon</v>
          </cell>
          <cell r="I151" t="str">
            <v>2/lfm</v>
          </cell>
          <cell r="J151"/>
        </row>
        <row r="152">
          <cell r="B152" t="str">
            <v>Molton m2</v>
          </cell>
          <cell r="C152" t="str">
            <v>D</v>
          </cell>
          <cell r="F152" t="str">
            <v/>
          </cell>
          <cell r="H152" t="str">
            <v/>
          </cell>
          <cell r="I152" t="str">
            <v>m²</v>
          </cell>
          <cell r="J152"/>
        </row>
        <row r="153">
          <cell r="B153" t="str">
            <v>OSB 18</v>
          </cell>
          <cell r="C153" t="str">
            <v>T</v>
          </cell>
          <cell r="F153" t="str">
            <v/>
          </cell>
          <cell r="G153" t="str">
            <v/>
          </cell>
          <cell r="H153" t="str">
            <v/>
          </cell>
          <cell r="I153" t="str">
            <v>2,5x1,25</v>
          </cell>
          <cell r="J153">
            <v>45</v>
          </cell>
        </row>
        <row r="154">
          <cell r="B154" t="str">
            <v>OSB 9</v>
          </cell>
          <cell r="C154" t="str">
            <v>T</v>
          </cell>
          <cell r="H154" t="str">
            <v/>
          </cell>
          <cell r="I154" t="str">
            <v>2,5x1,25</v>
          </cell>
          <cell r="J154">
            <v>22.5</v>
          </cell>
        </row>
        <row r="155">
          <cell r="B155" t="str">
            <v>PB 10</v>
          </cell>
          <cell r="C155" t="str">
            <v>T</v>
          </cell>
          <cell r="F155" t="str">
            <v/>
          </cell>
          <cell r="G155" t="str">
            <v/>
          </cell>
          <cell r="H155" t="str">
            <v/>
          </cell>
          <cell r="I155" t="str">
            <v>5,2x2,05</v>
          </cell>
          <cell r="J155">
            <v>58.13964</v>
          </cell>
        </row>
        <row r="156">
          <cell r="B156" t="str">
            <v>PB 16</v>
          </cell>
          <cell r="C156" t="str">
            <v>T</v>
          </cell>
          <cell r="F156" t="str">
            <v/>
          </cell>
          <cell r="G156" t="str">
            <v/>
          </cell>
          <cell r="H156" t="str">
            <v/>
          </cell>
          <cell r="I156" t="str">
            <v>5,2x2,05</v>
          </cell>
          <cell r="J156">
            <v>93.023423999999991</v>
          </cell>
        </row>
        <row r="157">
          <cell r="B157" t="str">
            <v>PB 19</v>
          </cell>
          <cell r="C157" t="str">
            <v>T</v>
          </cell>
          <cell r="F157" t="str">
            <v/>
          </cell>
          <cell r="G157" t="str">
            <v/>
          </cell>
          <cell r="H157" t="str">
            <v/>
          </cell>
          <cell r="I157" t="str">
            <v>5,2x2,05</v>
          </cell>
          <cell r="J157">
            <v>110.465316</v>
          </cell>
        </row>
        <row r="158">
          <cell r="B158" t="str">
            <v>PB 5</v>
          </cell>
          <cell r="C158" t="str">
            <v>T</v>
          </cell>
          <cell r="F158" t="str">
            <v/>
          </cell>
          <cell r="G158" t="str">
            <v/>
          </cell>
          <cell r="I158" t="str">
            <v>3,1x1,53</v>
          </cell>
          <cell r="J158">
            <v>12.934161000000001</v>
          </cell>
        </row>
        <row r="159">
          <cell r="B159" t="str">
            <v>PC 10</v>
          </cell>
          <cell r="C159" t="str">
            <v>T</v>
          </cell>
          <cell r="F159" t="str">
            <v/>
          </cell>
          <cell r="G159" t="str">
            <v/>
          </cell>
          <cell r="H159" t="str">
            <v/>
          </cell>
          <cell r="I159" t="str">
            <v>3,05x2,05</v>
          </cell>
          <cell r="J159"/>
        </row>
        <row r="160">
          <cell r="B160" t="str">
            <v>PC 12</v>
          </cell>
          <cell r="C160" t="str">
            <v>T</v>
          </cell>
          <cell r="F160" t="str">
            <v/>
          </cell>
          <cell r="G160" t="str">
            <v/>
          </cell>
          <cell r="H160" t="str">
            <v/>
          </cell>
          <cell r="I160" t="str">
            <v>3,05x2,05</v>
          </cell>
          <cell r="J160"/>
        </row>
        <row r="161">
          <cell r="B161" t="str">
            <v>PC 4</v>
          </cell>
          <cell r="C161" t="str">
            <v>T</v>
          </cell>
          <cell r="F161" t="str">
            <v/>
          </cell>
          <cell r="G161" t="str">
            <v/>
          </cell>
          <cell r="H161" t="str">
            <v/>
          </cell>
          <cell r="I161" t="str">
            <v>3,05x2,05</v>
          </cell>
          <cell r="J161"/>
        </row>
        <row r="162">
          <cell r="B162" t="str">
            <v>PC 4, opal</v>
          </cell>
          <cell r="C162" t="str">
            <v>T</v>
          </cell>
          <cell r="F162" t="str">
            <v/>
          </cell>
          <cell r="G162" t="str">
            <v/>
          </cell>
          <cell r="H162" t="str">
            <v/>
          </cell>
          <cell r="I162" t="str">
            <v>3,05x2,05</v>
          </cell>
          <cell r="J162"/>
        </row>
        <row r="163">
          <cell r="B163" t="str">
            <v>Plexiglas LED</v>
          </cell>
          <cell r="C163" t="str">
            <v>T</v>
          </cell>
          <cell r="I163" t="str">
            <v>3,05x2,05</v>
          </cell>
          <cell r="J163"/>
        </row>
        <row r="164">
          <cell r="B164" t="str">
            <v>PC 6</v>
          </cell>
          <cell r="C164" t="str">
            <v>T</v>
          </cell>
          <cell r="F164" t="str">
            <v/>
          </cell>
          <cell r="G164" t="str">
            <v/>
          </cell>
          <cell r="H164" t="str">
            <v/>
          </cell>
          <cell r="I164" t="str">
            <v>3,05x2,05</v>
          </cell>
          <cell r="J164"/>
        </row>
        <row r="165">
          <cell r="B165" t="str">
            <v>PC 8</v>
          </cell>
          <cell r="C165" t="str">
            <v>T</v>
          </cell>
          <cell r="F165" t="str">
            <v/>
          </cell>
          <cell r="G165" t="str">
            <v/>
          </cell>
          <cell r="H165" t="str">
            <v/>
          </cell>
          <cell r="I165" t="str">
            <v>3,05x2,05</v>
          </cell>
          <cell r="J165"/>
        </row>
        <row r="166">
          <cell r="B166" t="str">
            <v>Polysterolspiegel</v>
          </cell>
          <cell r="C166" t="str">
            <v>D</v>
          </cell>
          <cell r="F166" t="str">
            <v>Gerriets</v>
          </cell>
          <cell r="G166" t="str">
            <v/>
          </cell>
          <cell r="H166" t="str">
            <v>t=1,2mm</v>
          </cell>
          <cell r="I166" t="str">
            <v>2,5x1</v>
          </cell>
          <cell r="J166"/>
        </row>
        <row r="167">
          <cell r="B167" t="str">
            <v>Näharbeit normale Naht</v>
          </cell>
          <cell r="C167" t="str">
            <v>D</v>
          </cell>
          <cell r="F167" t="str">
            <v/>
          </cell>
          <cell r="H167" t="str">
            <v/>
          </cell>
          <cell r="I167" t="str">
            <v>lfm</v>
          </cell>
          <cell r="J167"/>
        </row>
        <row r="168">
          <cell r="B168" t="str">
            <v>QR 15x2</v>
          </cell>
          <cell r="C168" t="str">
            <v>S</v>
          </cell>
          <cell r="H168" t="str">
            <v/>
          </cell>
          <cell r="I168" t="str">
            <v>6m/Länge</v>
          </cell>
          <cell r="J168"/>
        </row>
        <row r="169">
          <cell r="B169" t="str">
            <v>QR 20x1,5</v>
          </cell>
          <cell r="C169" t="str">
            <v>S</v>
          </cell>
          <cell r="H169" t="str">
            <v/>
          </cell>
          <cell r="I169" t="str">
            <v>6m/Länge</v>
          </cell>
          <cell r="J169"/>
        </row>
        <row r="170">
          <cell r="B170" t="str">
            <v>QR 20x2</v>
          </cell>
          <cell r="C170" t="str">
            <v>S</v>
          </cell>
          <cell r="H170" t="str">
            <v/>
          </cell>
          <cell r="I170" t="str">
            <v>6m/Länge</v>
          </cell>
          <cell r="J170"/>
        </row>
        <row r="171">
          <cell r="B171" t="str">
            <v>QR 25x2</v>
          </cell>
          <cell r="C171" t="str">
            <v>S</v>
          </cell>
          <cell r="H171" t="str">
            <v/>
          </cell>
          <cell r="I171" t="str">
            <v>6m/Länge</v>
          </cell>
          <cell r="J171"/>
        </row>
        <row r="172">
          <cell r="B172" t="str">
            <v>QR 30x1,5</v>
          </cell>
          <cell r="C172" t="str">
            <v>S</v>
          </cell>
          <cell r="H172" t="str">
            <v/>
          </cell>
          <cell r="I172" t="str">
            <v>6m/Länge</v>
          </cell>
          <cell r="J172"/>
        </row>
        <row r="173">
          <cell r="B173" t="str">
            <v>QR 30x2</v>
          </cell>
          <cell r="C173" t="str">
            <v>S</v>
          </cell>
          <cell r="H173" t="str">
            <v/>
          </cell>
          <cell r="I173" t="str">
            <v>6m/Länge</v>
          </cell>
          <cell r="J173"/>
        </row>
        <row r="174">
          <cell r="B174" t="str">
            <v>QR 30x3</v>
          </cell>
          <cell r="C174" t="str">
            <v>S</v>
          </cell>
          <cell r="D174"/>
          <cell r="F174"/>
          <cell r="G174"/>
          <cell r="H174"/>
          <cell r="I174" t="str">
            <v>6m/Länge</v>
          </cell>
          <cell r="J174"/>
        </row>
        <row r="175">
          <cell r="B175" t="str">
            <v>QR 35x2</v>
          </cell>
          <cell r="C175" t="str">
            <v>S</v>
          </cell>
          <cell r="H175" t="str">
            <v/>
          </cell>
          <cell r="I175" t="str">
            <v>6m/Länge</v>
          </cell>
          <cell r="J175"/>
        </row>
        <row r="176">
          <cell r="B176" t="str">
            <v>QR 40x2</v>
          </cell>
          <cell r="C176" t="str">
            <v>S</v>
          </cell>
          <cell r="H176" t="str">
            <v/>
          </cell>
          <cell r="I176" t="str">
            <v>6m/Länge</v>
          </cell>
          <cell r="J176"/>
        </row>
        <row r="177">
          <cell r="B177" t="str">
            <v>QR 40x3</v>
          </cell>
          <cell r="C177" t="str">
            <v>S</v>
          </cell>
          <cell r="D177"/>
          <cell r="F177"/>
          <cell r="G177"/>
          <cell r="H177"/>
          <cell r="I177" t="str">
            <v>6m/Länge</v>
          </cell>
          <cell r="J177"/>
        </row>
        <row r="178">
          <cell r="B178" t="str">
            <v>QR 40x4</v>
          </cell>
          <cell r="C178" t="str">
            <v>S</v>
          </cell>
          <cell r="D178"/>
          <cell r="F178"/>
          <cell r="G178"/>
          <cell r="H178"/>
          <cell r="I178" t="str">
            <v>6m/Länge</v>
          </cell>
          <cell r="J178"/>
        </row>
        <row r="179">
          <cell r="B179" t="str">
            <v>QR 50x2</v>
          </cell>
          <cell r="C179" t="str">
            <v>S</v>
          </cell>
          <cell r="H179" t="str">
            <v/>
          </cell>
          <cell r="I179" t="str">
            <v>6m/Länge</v>
          </cell>
          <cell r="J179"/>
        </row>
        <row r="180">
          <cell r="B180" t="str">
            <v>QR 50x3</v>
          </cell>
          <cell r="C180" t="str">
            <v>S</v>
          </cell>
          <cell r="H180" t="str">
            <v/>
          </cell>
          <cell r="I180" t="str">
            <v>6m/Länge</v>
          </cell>
          <cell r="J180"/>
        </row>
        <row r="181">
          <cell r="B181" t="str">
            <v>QR 100x2</v>
          </cell>
          <cell r="C181" t="str">
            <v>S</v>
          </cell>
          <cell r="I181" t="str">
            <v>6m/Länge</v>
          </cell>
          <cell r="J181"/>
        </row>
        <row r="182">
          <cell r="B182" t="str">
            <v>L 40x5</v>
          </cell>
          <cell r="C182" t="str">
            <v>S</v>
          </cell>
          <cell r="I182" t="str">
            <v>6m/Länge</v>
          </cell>
          <cell r="J182"/>
        </row>
        <row r="183">
          <cell r="B183" t="str">
            <v>L 50x5</v>
          </cell>
          <cell r="C183" t="str">
            <v>S</v>
          </cell>
          <cell r="I183" t="str">
            <v>6m/Länge</v>
          </cell>
          <cell r="J183"/>
        </row>
        <row r="184">
          <cell r="B184" t="str">
            <v>QR 80x3</v>
          </cell>
          <cell r="C184" t="str">
            <v>S</v>
          </cell>
          <cell r="I184" t="str">
            <v>6m/Länge</v>
          </cell>
          <cell r="J184"/>
        </row>
        <row r="185">
          <cell r="B185" t="str">
            <v>RdR 1 1/2"</v>
          </cell>
          <cell r="C185" t="str">
            <v>S</v>
          </cell>
          <cell r="H185" t="str">
            <v/>
          </cell>
          <cell r="I185" t="str">
            <v>6m/Länge</v>
          </cell>
          <cell r="J185"/>
        </row>
        <row r="186">
          <cell r="B186" t="str">
            <v>RdR 1 1/4"</v>
          </cell>
          <cell r="C186" t="str">
            <v>S</v>
          </cell>
          <cell r="H186" t="str">
            <v/>
          </cell>
          <cell r="I186" t="str">
            <v>6m/Länge</v>
          </cell>
          <cell r="J186"/>
        </row>
        <row r="187">
          <cell r="B187" t="str">
            <v>RdR 1"</v>
          </cell>
          <cell r="C187" t="str">
            <v>S</v>
          </cell>
          <cell r="H187" t="str">
            <v/>
          </cell>
          <cell r="I187" t="str">
            <v>6m/Länge</v>
          </cell>
          <cell r="J187"/>
        </row>
        <row r="188">
          <cell r="B188" t="str">
            <v>RdR 1/2"</v>
          </cell>
          <cell r="C188" t="str">
            <v>S</v>
          </cell>
          <cell r="H188" t="str">
            <v/>
          </cell>
          <cell r="I188" t="str">
            <v>6m/Länge</v>
          </cell>
          <cell r="J188"/>
        </row>
        <row r="189">
          <cell r="B189" t="str">
            <v>RdR 2"</v>
          </cell>
          <cell r="C189" t="str">
            <v>S</v>
          </cell>
          <cell r="H189" t="str">
            <v/>
          </cell>
          <cell r="I189" t="str">
            <v>6m/Länge</v>
          </cell>
          <cell r="J189"/>
        </row>
        <row r="190">
          <cell r="B190" t="str">
            <v>RdR 3/4"</v>
          </cell>
          <cell r="C190" t="str">
            <v>S</v>
          </cell>
          <cell r="H190" t="str">
            <v/>
          </cell>
          <cell r="I190" t="str">
            <v>6m/Länge</v>
          </cell>
          <cell r="J190"/>
        </row>
        <row r="191">
          <cell r="B191" t="str">
            <v>RdR 30x2,6</v>
          </cell>
          <cell r="C191" t="str">
            <v>S</v>
          </cell>
          <cell r="H191" t="str">
            <v/>
          </cell>
          <cell r="I191" t="str">
            <v>6m/Länge</v>
          </cell>
          <cell r="J191"/>
        </row>
        <row r="192">
          <cell r="B192" t="str">
            <v>RR 100x20x2</v>
          </cell>
          <cell r="C192" t="str">
            <v>S</v>
          </cell>
          <cell r="H192" t="str">
            <v/>
          </cell>
          <cell r="I192" t="str">
            <v>6m/Länge</v>
          </cell>
          <cell r="J192"/>
        </row>
        <row r="193">
          <cell r="B193" t="str">
            <v>RR 100x20x3</v>
          </cell>
          <cell r="C193" t="str">
            <v>S</v>
          </cell>
          <cell r="H193" t="str">
            <v/>
          </cell>
          <cell r="I193" t="str">
            <v>6m/Länge</v>
          </cell>
          <cell r="J193"/>
        </row>
        <row r="194">
          <cell r="B194" t="str">
            <v>RR 100x30x3</v>
          </cell>
          <cell r="C194" t="str">
            <v>S</v>
          </cell>
          <cell r="H194" t="str">
            <v/>
          </cell>
          <cell r="I194" t="str">
            <v>6m/Länge</v>
          </cell>
          <cell r="J194"/>
        </row>
        <row r="195">
          <cell r="B195" t="str">
            <v>RR 100x50x3</v>
          </cell>
          <cell r="C195" t="str">
            <v>S</v>
          </cell>
          <cell r="H195" t="str">
            <v/>
          </cell>
          <cell r="I195" t="str">
            <v>6m/Länge</v>
          </cell>
          <cell r="J195"/>
        </row>
        <row r="196">
          <cell r="B196" t="str">
            <v>RR 30x20x1,5</v>
          </cell>
          <cell r="C196" t="str">
            <v>S</v>
          </cell>
          <cell r="H196" t="str">
            <v/>
          </cell>
          <cell r="I196" t="str">
            <v>6m/Länge</v>
          </cell>
          <cell r="J196"/>
        </row>
        <row r="197">
          <cell r="B197" t="str">
            <v>RR 40x20x1,5</v>
          </cell>
          <cell r="C197" t="str">
            <v>S</v>
          </cell>
          <cell r="H197" t="str">
            <v/>
          </cell>
          <cell r="I197" t="str">
            <v>6m/Länge</v>
          </cell>
          <cell r="J197"/>
        </row>
        <row r="198">
          <cell r="B198" t="str">
            <v>RR 40x20x2</v>
          </cell>
          <cell r="C198" t="str">
            <v>S</v>
          </cell>
          <cell r="H198" t="str">
            <v/>
          </cell>
          <cell r="I198" t="str">
            <v>6m/Länge</v>
          </cell>
          <cell r="J198"/>
        </row>
        <row r="199">
          <cell r="B199" t="str">
            <v>RR 40x30x1,5</v>
          </cell>
          <cell r="C199" t="str">
            <v>S</v>
          </cell>
          <cell r="H199" t="str">
            <v/>
          </cell>
          <cell r="I199" t="str">
            <v>6m/Länge</v>
          </cell>
          <cell r="J199"/>
        </row>
        <row r="200">
          <cell r="B200" t="str">
            <v>RR 50x20x1,5</v>
          </cell>
          <cell r="C200" t="str">
            <v>S</v>
          </cell>
          <cell r="H200" t="str">
            <v/>
          </cell>
          <cell r="I200" t="str">
            <v>6m/Länge</v>
          </cell>
          <cell r="J200"/>
        </row>
        <row r="201">
          <cell r="B201" t="str">
            <v>RR 50x25x2</v>
          </cell>
          <cell r="C201" t="str">
            <v>S</v>
          </cell>
          <cell r="H201" t="str">
            <v/>
          </cell>
          <cell r="I201" t="str">
            <v>6m/Länge</v>
          </cell>
          <cell r="J201"/>
        </row>
        <row r="202">
          <cell r="B202" t="str">
            <v>RR 50x30x2</v>
          </cell>
          <cell r="C202" t="str">
            <v>S</v>
          </cell>
          <cell r="I202" t="str">
            <v>6m/Länge</v>
          </cell>
          <cell r="J202"/>
        </row>
        <row r="203">
          <cell r="B203" t="str">
            <v>RR 60x40x2</v>
          </cell>
          <cell r="C203" t="str">
            <v>S</v>
          </cell>
          <cell r="H203" t="str">
            <v/>
          </cell>
          <cell r="I203" t="str">
            <v>6m/Länge</v>
          </cell>
          <cell r="J203"/>
        </row>
        <row r="204">
          <cell r="B204" t="str">
            <v>Schwarz</v>
          </cell>
          <cell r="C204" t="str">
            <v>M</v>
          </cell>
          <cell r="F204" t="str">
            <v/>
          </cell>
          <cell r="G204" t="str">
            <v/>
          </cell>
          <cell r="H204" t="str">
            <v/>
          </cell>
          <cell r="I204" t="str">
            <v>m²</v>
          </cell>
          <cell r="J204"/>
        </row>
        <row r="205">
          <cell r="B205" t="str">
            <v>RR 60x40x3</v>
          </cell>
          <cell r="C205" t="str">
            <v>S</v>
          </cell>
          <cell r="H205" t="str">
            <v/>
          </cell>
          <cell r="I205" t="str">
            <v>6m/Länge</v>
          </cell>
          <cell r="J205"/>
        </row>
        <row r="206">
          <cell r="B206" t="str">
            <v>RR 80x30x2</v>
          </cell>
          <cell r="C206" t="str">
            <v>S</v>
          </cell>
          <cell r="D206"/>
          <cell r="G206"/>
          <cell r="H206"/>
          <cell r="I206" t="str">
            <v>6m/Länge</v>
          </cell>
          <cell r="J206"/>
        </row>
        <row r="207">
          <cell r="B207" t="str">
            <v>SH 10</v>
          </cell>
          <cell r="C207" t="str">
            <v>T</v>
          </cell>
          <cell r="F207" t="str">
            <v/>
          </cell>
          <cell r="G207" t="str">
            <v/>
          </cell>
          <cell r="H207" t="str">
            <v/>
          </cell>
          <cell r="I207" t="str">
            <v>2,5x1,7</v>
          </cell>
          <cell r="J207">
            <v>23.179500000000001</v>
          </cell>
        </row>
        <row r="208">
          <cell r="B208" t="str">
            <v>SH 12</v>
          </cell>
          <cell r="C208" t="str">
            <v>T</v>
          </cell>
          <cell r="F208" t="str">
            <v/>
          </cell>
          <cell r="G208" t="str">
            <v/>
          </cell>
          <cell r="H208" t="str">
            <v/>
          </cell>
          <cell r="I208" t="str">
            <v>2,5x1,7</v>
          </cell>
          <cell r="J208">
            <v>27.815399999999997</v>
          </cell>
        </row>
        <row r="209">
          <cell r="B209" t="str">
            <v>SH 4</v>
          </cell>
          <cell r="C209" t="str">
            <v>T</v>
          </cell>
          <cell r="F209" t="str">
            <v/>
          </cell>
          <cell r="G209" t="str">
            <v/>
          </cell>
          <cell r="H209" t="str">
            <v/>
          </cell>
          <cell r="I209" t="str">
            <v>2,5x1,7</v>
          </cell>
          <cell r="J209">
            <v>9.2717999999999989</v>
          </cell>
        </row>
        <row r="210">
          <cell r="B210" t="str">
            <v>SH 5</v>
          </cell>
          <cell r="C210" t="str">
            <v>T</v>
          </cell>
          <cell r="F210" t="str">
            <v/>
          </cell>
          <cell r="G210" t="str">
            <v/>
          </cell>
          <cell r="H210" t="str">
            <v/>
          </cell>
          <cell r="I210" t="str">
            <v>2,5x1,7</v>
          </cell>
          <cell r="J210">
            <v>11.58975</v>
          </cell>
        </row>
        <row r="211">
          <cell r="B211" t="str">
            <v>SH 5 Biege</v>
          </cell>
          <cell r="C211" t="str">
            <v>T</v>
          </cell>
          <cell r="F211" t="str">
            <v/>
          </cell>
          <cell r="G211" t="str">
            <v/>
          </cell>
          <cell r="H211" t="str">
            <v/>
          </cell>
          <cell r="I211" t="str">
            <v>2,5x1,7</v>
          </cell>
          <cell r="J211">
            <v>11.58975</v>
          </cell>
        </row>
        <row r="212">
          <cell r="B212" t="str">
            <v>SH 6</v>
          </cell>
          <cell r="C212" t="str">
            <v>T</v>
          </cell>
          <cell r="H212" t="str">
            <v/>
          </cell>
          <cell r="I212" t="str">
            <v>2,5x1,7</v>
          </cell>
          <cell r="J212">
            <v>13.907699999999998</v>
          </cell>
        </row>
        <row r="213">
          <cell r="B213" t="str">
            <v>SH 8</v>
          </cell>
          <cell r="C213" t="str">
            <v>T</v>
          </cell>
          <cell r="F213" t="str">
            <v/>
          </cell>
          <cell r="G213" t="str">
            <v/>
          </cell>
          <cell r="H213" t="str">
            <v/>
          </cell>
          <cell r="I213" t="str">
            <v>2,5x1,7</v>
          </cell>
          <cell r="J213">
            <v>18.543599999999998</v>
          </cell>
        </row>
        <row r="214">
          <cell r="B214" t="str">
            <v>SH Kiefer 4</v>
          </cell>
          <cell r="C214" t="str">
            <v>T</v>
          </cell>
          <cell r="F214" t="str">
            <v/>
          </cell>
          <cell r="G214" t="str">
            <v/>
          </cell>
          <cell r="H214" t="str">
            <v/>
          </cell>
          <cell r="I214" t="str">
            <v>2,44x1,22</v>
          </cell>
          <cell r="J214">
            <v>8.1177335999999993</v>
          </cell>
        </row>
        <row r="215">
          <cell r="B215" t="str">
            <v>SH Kiefer 5</v>
          </cell>
          <cell r="C215" t="str">
            <v>T</v>
          </cell>
          <cell r="F215" t="str">
            <v/>
          </cell>
          <cell r="G215" t="str">
            <v/>
          </cell>
          <cell r="H215" t="str">
            <v/>
          </cell>
          <cell r="I215" t="str">
            <v>2,44x1,22</v>
          </cell>
          <cell r="J215">
            <v>8.1177335999999993</v>
          </cell>
        </row>
        <row r="216">
          <cell r="B216" t="str">
            <v>SH Limba 5</v>
          </cell>
          <cell r="C216" t="str">
            <v>T</v>
          </cell>
          <cell r="F216" t="str">
            <v/>
          </cell>
          <cell r="G216" t="str">
            <v/>
          </cell>
          <cell r="H216" t="str">
            <v/>
          </cell>
          <cell r="I216" t="str">
            <v>2,5x1,7</v>
          </cell>
          <cell r="J216">
            <v>8.1177335999999993</v>
          </cell>
        </row>
        <row r="217">
          <cell r="B217" t="str">
            <v>Topan 6</v>
          </cell>
          <cell r="C217" t="str">
            <v>T</v>
          </cell>
          <cell r="F217" t="str">
            <v/>
          </cell>
          <cell r="G217" t="str">
            <v/>
          </cell>
          <cell r="H217" t="str">
            <v/>
          </cell>
          <cell r="I217" t="str">
            <v>1,03x2,8</v>
          </cell>
          <cell r="J217"/>
        </row>
        <row r="218">
          <cell r="B218" t="str">
            <v>Näharbeit Saum</v>
          </cell>
          <cell r="C218" t="str">
            <v>D</v>
          </cell>
          <cell r="F218" t="str">
            <v/>
          </cell>
          <cell r="H218" t="str">
            <v/>
          </cell>
          <cell r="I218" t="str">
            <v>lfm</v>
          </cell>
          <cell r="J218"/>
        </row>
        <row r="219">
          <cell r="B219" t="str">
            <v>Nasskleber</v>
          </cell>
          <cell r="C219" t="str">
            <v>D</v>
          </cell>
          <cell r="D219"/>
          <cell r="F219"/>
          <cell r="G219"/>
          <cell r="H219"/>
          <cell r="I219" t="str">
            <v>m2</v>
          </cell>
          <cell r="J219"/>
        </row>
        <row r="220">
          <cell r="B220" t="str">
            <v>Siebdruckplatte 12</v>
          </cell>
          <cell r="C220" t="str">
            <v>T</v>
          </cell>
          <cell r="F220" t="str">
            <v/>
          </cell>
          <cell r="G220" t="str">
            <v/>
          </cell>
          <cell r="H220" t="str">
            <v/>
          </cell>
          <cell r="I220" t="str">
            <v>2,5x1,5</v>
          </cell>
          <cell r="J220">
            <v>30.599999999999998</v>
          </cell>
        </row>
        <row r="221">
          <cell r="B221" t="str">
            <v>Siebdruckplatte 15</v>
          </cell>
          <cell r="C221" t="str">
            <v>T</v>
          </cell>
          <cell r="F221" t="str">
            <v/>
          </cell>
          <cell r="G221" t="str">
            <v/>
          </cell>
          <cell r="H221" t="str">
            <v/>
          </cell>
          <cell r="I221" t="str">
            <v>2,5x1,5</v>
          </cell>
          <cell r="J221">
            <v>38.25</v>
          </cell>
        </row>
        <row r="222">
          <cell r="B222" t="str">
            <v>Siebdruckplatte 18</v>
          </cell>
          <cell r="C222" t="str">
            <v>T</v>
          </cell>
          <cell r="F222" t="str">
            <v/>
          </cell>
          <cell r="G222" t="str">
            <v/>
          </cell>
          <cell r="H222" t="str">
            <v/>
          </cell>
          <cell r="I222" t="str">
            <v>2,5x1,5</v>
          </cell>
          <cell r="J222">
            <v>45.9</v>
          </cell>
        </row>
        <row r="223">
          <cell r="B223" t="str">
            <v>Siebdruckplatte 21</v>
          </cell>
          <cell r="C223" t="str">
            <v>T</v>
          </cell>
          <cell r="F223" t="str">
            <v/>
          </cell>
          <cell r="G223" t="str">
            <v/>
          </cell>
          <cell r="H223" t="str">
            <v/>
          </cell>
          <cell r="I223" t="str">
            <v>2,5x1,5</v>
          </cell>
          <cell r="J223">
            <v>53.55</v>
          </cell>
        </row>
        <row r="224">
          <cell r="B224" t="str">
            <v>Nessel B1 520</v>
          </cell>
          <cell r="C224" t="str">
            <v>D</v>
          </cell>
          <cell r="D224"/>
          <cell r="F224" t="str">
            <v>Westholt</v>
          </cell>
          <cell r="G224"/>
          <cell r="H224" t="str">
            <v>Coupon</v>
          </cell>
          <cell r="I224" t="str">
            <v>5,2/lfm</v>
          </cell>
          <cell r="J224"/>
        </row>
        <row r="225">
          <cell r="B225" t="str">
            <v>Spanplatte 19</v>
          </cell>
          <cell r="C225" t="str">
            <v>T</v>
          </cell>
          <cell r="F225" t="str">
            <v/>
          </cell>
          <cell r="G225" t="str">
            <v/>
          </cell>
          <cell r="H225" t="str">
            <v/>
          </cell>
          <cell r="I225" t="str">
            <v>2,05x0,95</v>
          </cell>
          <cell r="J225"/>
        </row>
        <row r="226">
          <cell r="B226" t="str">
            <v>Nylonschnur 5mm</v>
          </cell>
          <cell r="C226" t="str">
            <v>D</v>
          </cell>
          <cell r="H226" t="str">
            <v/>
          </cell>
          <cell r="I226" t="str">
            <v>lfm</v>
          </cell>
          <cell r="J226"/>
        </row>
        <row r="227">
          <cell r="B227" t="str">
            <v>Nylonschnur 6mm</v>
          </cell>
          <cell r="C227" t="str">
            <v>D</v>
          </cell>
          <cell r="H227" t="str">
            <v/>
          </cell>
          <cell r="I227" t="str">
            <v>lfm</v>
          </cell>
          <cell r="J227"/>
        </row>
        <row r="228">
          <cell r="B228" t="str">
            <v>Opera verschweißen</v>
          </cell>
          <cell r="C228" t="str">
            <v>D</v>
          </cell>
          <cell r="F228" t="str">
            <v>Gerriets</v>
          </cell>
          <cell r="H228" t="str">
            <v/>
          </cell>
          <cell r="I228" t="str">
            <v>lfm</v>
          </cell>
          <cell r="J228"/>
        </row>
        <row r="229">
          <cell r="B229" t="str">
            <v>Opera weiß</v>
          </cell>
          <cell r="C229" t="str">
            <v>D</v>
          </cell>
          <cell r="F229" t="str">
            <v>Gerriets</v>
          </cell>
          <cell r="G229"/>
          <cell r="H229" t="str">
            <v>Coupon</v>
          </cell>
          <cell r="I229" t="str">
            <v>2,02/lfm</v>
          </cell>
          <cell r="J229"/>
        </row>
        <row r="230">
          <cell r="B230" t="str">
            <v>RR 80x40x2</v>
          </cell>
          <cell r="C230" t="str">
            <v>S</v>
          </cell>
          <cell r="H230" t="str">
            <v/>
          </cell>
          <cell r="I230" t="str">
            <v>6m/Länge</v>
          </cell>
          <cell r="J230"/>
        </row>
        <row r="231">
          <cell r="B231" t="str">
            <v>RR 80x40x3</v>
          </cell>
          <cell r="C231" t="str">
            <v>S</v>
          </cell>
          <cell r="H231" t="str">
            <v/>
          </cell>
          <cell r="I231" t="str">
            <v>6m/Länge</v>
          </cell>
          <cell r="J231"/>
        </row>
        <row r="232">
          <cell r="B232" t="str">
            <v>Schweißstab 3mm</v>
          </cell>
          <cell r="C232" t="str">
            <v>S</v>
          </cell>
          <cell r="H232" t="str">
            <v/>
          </cell>
          <cell r="I232" t="str">
            <v>1m/Länge</v>
          </cell>
          <cell r="J232"/>
        </row>
        <row r="233">
          <cell r="B233" t="str">
            <v>Schweißstab 5mm</v>
          </cell>
          <cell r="C233" t="str">
            <v>S</v>
          </cell>
          <cell r="H233" t="str">
            <v/>
          </cell>
          <cell r="I233" t="str">
            <v>1m/Länge</v>
          </cell>
          <cell r="J233"/>
        </row>
        <row r="234">
          <cell r="B234" t="str">
            <v>Styro 20</v>
          </cell>
          <cell r="C234" t="str">
            <v>P</v>
          </cell>
          <cell r="F234" t="str">
            <v>Nafab Foams</v>
          </cell>
          <cell r="H234" t="str">
            <v>MB 20 B1</v>
          </cell>
          <cell r="I234" t="str">
            <v>2x1x0,5m</v>
          </cell>
          <cell r="J234"/>
        </row>
        <row r="235">
          <cell r="B235" t="str">
            <v>Tanzboden</v>
          </cell>
          <cell r="C235" t="str">
            <v>M</v>
          </cell>
          <cell r="F235" t="str">
            <v/>
          </cell>
          <cell r="G235" t="str">
            <v/>
          </cell>
          <cell r="H235" t="str">
            <v>Antirutsch
Folienfarbe mit Magic Balloon</v>
          </cell>
          <cell r="I235" t="str">
            <v>m²</v>
          </cell>
          <cell r="J235"/>
        </row>
        <row r="236">
          <cell r="B236" t="str">
            <v>Opera milchig matt verschweißt</v>
          </cell>
          <cell r="C236" t="str">
            <v>D</v>
          </cell>
          <cell r="D236" t="str">
            <v>Basis: 9x4 ohne Aussen</v>
          </cell>
          <cell r="E236">
            <v>39</v>
          </cell>
          <cell r="F236" t="str">
            <v>Gerriets</v>
          </cell>
          <cell r="G236">
            <v>45216</v>
          </cell>
          <cell r="H236" t="str">
            <v>Angebot Männer des Westens 2023</v>
          </cell>
          <cell r="I236" t="str">
            <v>m²</v>
          </cell>
          <cell r="J236">
            <v>14.694400000000002</v>
          </cell>
        </row>
        <row r="237">
          <cell r="B237" t="str">
            <v>PVC Folie</v>
          </cell>
          <cell r="C237" t="str">
            <v>D</v>
          </cell>
          <cell r="F237" t="str">
            <v/>
          </cell>
          <cell r="H237" t="str">
            <v>t=0,6mm</v>
          </cell>
          <cell r="I237" t="str">
            <v>6x25/Rolle</v>
          </cell>
          <cell r="J237"/>
        </row>
        <row r="238">
          <cell r="B238" t="str">
            <v>Shirting B1 1000</v>
          </cell>
          <cell r="C238" t="str">
            <v>D</v>
          </cell>
          <cell r="F238" t="str">
            <v>Westholt</v>
          </cell>
          <cell r="G238"/>
          <cell r="H238" t="str">
            <v>Coupon</v>
          </cell>
          <cell r="I238" t="str">
            <v>10/lfm</v>
          </cell>
          <cell r="J238"/>
        </row>
        <row r="239">
          <cell r="B239" t="str">
            <v>Shirting B1 1220</v>
          </cell>
          <cell r="C239" t="str">
            <v>D</v>
          </cell>
          <cell r="F239" t="str">
            <v>Westholt</v>
          </cell>
          <cell r="G239"/>
          <cell r="H239" t="str">
            <v>Coupon</v>
          </cell>
          <cell r="I239" t="str">
            <v>12,2/lfm</v>
          </cell>
          <cell r="J239"/>
        </row>
        <row r="240">
          <cell r="B240" t="str">
            <v>Shirting B1 160</v>
          </cell>
          <cell r="C240" t="str">
            <v>D</v>
          </cell>
          <cell r="F240" t="str">
            <v>Westholt</v>
          </cell>
          <cell r="G240"/>
          <cell r="H240" t="str">
            <v>Coupon</v>
          </cell>
          <cell r="I240" t="str">
            <v>1,6/lfm</v>
          </cell>
          <cell r="J240"/>
        </row>
        <row r="241">
          <cell r="B241" t="str">
            <v>Shirting B1 220</v>
          </cell>
          <cell r="C241" t="str">
            <v>D</v>
          </cell>
          <cell r="F241" t="str">
            <v>Westholt</v>
          </cell>
          <cell r="G241"/>
          <cell r="H241" t="str">
            <v>Coupon</v>
          </cell>
          <cell r="I241" t="str">
            <v>2,2/lfm</v>
          </cell>
          <cell r="J241"/>
        </row>
        <row r="242">
          <cell r="B242" t="str">
            <v>Shirting B1 260</v>
          </cell>
          <cell r="C242" t="str">
            <v>D</v>
          </cell>
          <cell r="F242" t="str">
            <v>Westholt</v>
          </cell>
          <cell r="G242"/>
          <cell r="H242" t="str">
            <v>Coupon</v>
          </cell>
          <cell r="I242" t="str">
            <v>2,6/lfm</v>
          </cell>
          <cell r="J242"/>
        </row>
        <row r="243">
          <cell r="B243" t="str">
            <v>Shirting B1 320</v>
          </cell>
          <cell r="C243" t="str">
            <v>D</v>
          </cell>
          <cell r="F243" t="str">
            <v>Westholt</v>
          </cell>
          <cell r="G243"/>
          <cell r="H243" t="str">
            <v>Coupon</v>
          </cell>
          <cell r="I243" t="str">
            <v>3,2/lfm</v>
          </cell>
          <cell r="J243"/>
        </row>
        <row r="244">
          <cell r="B244" t="str">
            <v>Shirting B1 435</v>
          </cell>
          <cell r="C244" t="str">
            <v>D</v>
          </cell>
          <cell r="F244" t="str">
            <v>Westholt</v>
          </cell>
          <cell r="G244"/>
          <cell r="H244" t="str">
            <v>Coupon</v>
          </cell>
          <cell r="I244" t="str">
            <v>4,35/lfm</v>
          </cell>
          <cell r="J244"/>
        </row>
        <row r="245">
          <cell r="B245" t="str">
            <v>Shirting B1 520</v>
          </cell>
          <cell r="C245" t="str">
            <v>D</v>
          </cell>
          <cell r="F245" t="str">
            <v>Westholt</v>
          </cell>
          <cell r="G245"/>
          <cell r="H245" t="str">
            <v>Coupon</v>
          </cell>
          <cell r="I245" t="str">
            <v>5,2/lfm</v>
          </cell>
          <cell r="J245"/>
        </row>
        <row r="246">
          <cell r="B246" t="str">
            <v>Shirting B1 620</v>
          </cell>
          <cell r="C246" t="str">
            <v>D</v>
          </cell>
          <cell r="F246" t="str">
            <v>Westholt</v>
          </cell>
          <cell r="G246"/>
          <cell r="H246" t="str">
            <v>Coupon</v>
          </cell>
          <cell r="I246" t="str">
            <v>6,2/lfm</v>
          </cell>
          <cell r="J246"/>
        </row>
        <row r="247">
          <cell r="B247" t="str">
            <v>Shirting B1 800</v>
          </cell>
          <cell r="C247" t="str">
            <v>D</v>
          </cell>
          <cell r="F247" t="str">
            <v>Westholt</v>
          </cell>
          <cell r="G247"/>
          <cell r="H247" t="str">
            <v>Coupon</v>
          </cell>
          <cell r="I247" t="str">
            <v>8/lfm</v>
          </cell>
          <cell r="J247"/>
        </row>
        <row r="248">
          <cell r="B248" t="str">
            <v>Silofolie B1</v>
          </cell>
          <cell r="C248" t="str">
            <v>D</v>
          </cell>
          <cell r="F248" t="str">
            <v/>
          </cell>
          <cell r="H248" t="str">
            <v>schwarz, 120μm</v>
          </cell>
          <cell r="I248" t="str">
            <v>4x25/Rolle</v>
          </cell>
          <cell r="J248"/>
        </row>
        <row r="249">
          <cell r="B249" t="str">
            <v>Spiegelfolie 1,2m</v>
          </cell>
          <cell r="C249" t="str">
            <v>D</v>
          </cell>
          <cell r="F249" t="str">
            <v>Deko Herold München</v>
          </cell>
          <cell r="H249" t="str">
            <v>nicht klebend</v>
          </cell>
          <cell r="I249" t="str">
            <v>lfm</v>
          </cell>
          <cell r="J249"/>
        </row>
        <row r="250">
          <cell r="B250" t="str">
            <v>Spiegelfolie auf Kunststoff</v>
          </cell>
          <cell r="D250" t="str">
            <v>0,6x1,2m, Platte</v>
          </cell>
          <cell r="F250" t="str">
            <v/>
          </cell>
          <cell r="H250" t="str">
            <v/>
          </cell>
          <cell r="I250" t="str">
            <v/>
          </cell>
          <cell r="J250"/>
        </row>
        <row r="251">
          <cell r="B251" t="str">
            <v xml:space="preserve">Tiefziehfolie </v>
          </cell>
          <cell r="C251" t="str">
            <v>P</v>
          </cell>
          <cell r="D251" t="str">
            <v>1,5x50m Rolle, qm</v>
          </cell>
          <cell r="F251" t="str">
            <v/>
          </cell>
          <cell r="H251" t="str">
            <v/>
          </cell>
          <cell r="I251" t="str">
            <v/>
          </cell>
          <cell r="J251"/>
        </row>
        <row r="252">
          <cell r="B252" t="str">
            <v>TiPla 13</v>
          </cell>
          <cell r="C252" t="str">
            <v>T</v>
          </cell>
          <cell r="F252" t="str">
            <v/>
          </cell>
          <cell r="G252" t="str">
            <v/>
          </cell>
          <cell r="H252" t="str">
            <v/>
          </cell>
          <cell r="I252" t="str">
            <v>5,2x2,05</v>
          </cell>
          <cell r="J252">
            <v>65.132599999999996</v>
          </cell>
        </row>
        <row r="253">
          <cell r="B253" t="str">
            <v>TiPla 16</v>
          </cell>
          <cell r="C253" t="str">
            <v>T</v>
          </cell>
          <cell r="F253" t="str">
            <v/>
          </cell>
          <cell r="G253" t="str">
            <v/>
          </cell>
          <cell r="H253" t="str">
            <v/>
          </cell>
          <cell r="I253" t="str">
            <v>5,2x2,05</v>
          </cell>
          <cell r="J253">
            <v>80.163200000000003</v>
          </cell>
        </row>
        <row r="254">
          <cell r="B254" t="str">
            <v>TiPla 19</v>
          </cell>
          <cell r="C254" t="str">
            <v>T</v>
          </cell>
          <cell r="F254" t="str">
            <v/>
          </cell>
          <cell r="G254" t="str">
            <v/>
          </cell>
          <cell r="H254" t="str">
            <v/>
          </cell>
          <cell r="I254" t="str">
            <v>5,2x2,05</v>
          </cell>
          <cell r="J254">
            <v>95.193799999999996</v>
          </cell>
        </row>
        <row r="255">
          <cell r="B255" t="str">
            <v>TiPla 22</v>
          </cell>
          <cell r="C255" t="str">
            <v>T</v>
          </cell>
          <cell r="F255" t="str">
            <v/>
          </cell>
          <cell r="G255" t="str">
            <v/>
          </cell>
          <cell r="H255" t="str">
            <v/>
          </cell>
          <cell r="I255" t="str">
            <v>5,2x2,05</v>
          </cell>
          <cell r="J255">
            <v>110.2244</v>
          </cell>
        </row>
        <row r="256">
          <cell r="B256" t="str">
            <v>TiPla 25</v>
          </cell>
          <cell r="C256" t="str">
            <v>T</v>
          </cell>
          <cell r="F256" t="str">
            <v/>
          </cell>
          <cell r="G256" t="str">
            <v/>
          </cell>
          <cell r="H256" t="str">
            <v/>
          </cell>
          <cell r="I256" t="str">
            <v>5,2x2,05</v>
          </cell>
          <cell r="J256">
            <v>125.255</v>
          </cell>
        </row>
        <row r="257">
          <cell r="B257" t="str">
            <v>TiPla HDF 13</v>
          </cell>
          <cell r="C257" t="str">
            <v>T</v>
          </cell>
          <cell r="H257" t="str">
            <v/>
          </cell>
          <cell r="I257" t="str">
            <v>5,2x2,05</v>
          </cell>
          <cell r="J257">
            <v>84.533799999999999</v>
          </cell>
        </row>
        <row r="258">
          <cell r="B258" t="str">
            <v>Tipla HDF 16</v>
          </cell>
          <cell r="C258" t="str">
            <v>T</v>
          </cell>
          <cell r="F258" t="str">
            <v/>
          </cell>
          <cell r="G258" t="str">
            <v/>
          </cell>
          <cell r="H258" t="str">
            <v/>
          </cell>
          <cell r="I258" t="str">
            <v>5,2x2,05</v>
          </cell>
          <cell r="J258">
            <v>97.219199999999987</v>
          </cell>
        </row>
        <row r="259">
          <cell r="B259" t="str">
            <v>TiPla HDF 19</v>
          </cell>
          <cell r="C259" t="str">
            <v>T</v>
          </cell>
          <cell r="F259" t="str">
            <v/>
          </cell>
          <cell r="G259" t="str">
            <v/>
          </cell>
          <cell r="H259" t="str">
            <v/>
          </cell>
          <cell r="I259" t="str">
            <v>5,2x2,05</v>
          </cell>
          <cell r="J259">
            <v>107.34620000000001</v>
          </cell>
        </row>
        <row r="260">
          <cell r="B260" t="str">
            <v>TiPla HDF 22</v>
          </cell>
          <cell r="C260" t="str">
            <v>T</v>
          </cell>
          <cell r="F260" t="str">
            <v/>
          </cell>
          <cell r="G260" t="str">
            <v/>
          </cell>
          <cell r="H260" t="str">
            <v/>
          </cell>
          <cell r="I260" t="str">
            <v>5,2x2,05</v>
          </cell>
          <cell r="J260">
            <v>128.98600000000002</v>
          </cell>
        </row>
        <row r="261">
          <cell r="B261" t="str">
            <v>TiPla HDF 25</v>
          </cell>
          <cell r="C261" t="str">
            <v>T</v>
          </cell>
          <cell r="F261" t="str">
            <v/>
          </cell>
          <cell r="G261" t="str">
            <v/>
          </cell>
          <cell r="H261" t="str">
            <v/>
          </cell>
          <cell r="I261" t="str">
            <v>5,2x2,05</v>
          </cell>
          <cell r="J261">
            <v>146.57500000000002</v>
          </cell>
        </row>
        <row r="262">
          <cell r="B262" t="str">
            <v>V100 19</v>
          </cell>
          <cell r="C262" t="str">
            <v>T</v>
          </cell>
          <cell r="F262" t="str">
            <v/>
          </cell>
          <cell r="G262" t="str">
            <v/>
          </cell>
          <cell r="H262" t="str">
            <v/>
          </cell>
          <cell r="I262" t="str">
            <v>2,05x0,925</v>
          </cell>
          <cell r="J262">
            <v>28.823000000000004</v>
          </cell>
        </row>
        <row r="263">
          <cell r="B263" t="str">
            <v>V100 22</v>
          </cell>
          <cell r="C263" t="str">
            <v>T</v>
          </cell>
          <cell r="F263" t="str">
            <v/>
          </cell>
          <cell r="G263" t="str">
            <v/>
          </cell>
          <cell r="H263" t="str">
            <v/>
          </cell>
          <cell r="I263" t="str">
            <v>2,05x0,925</v>
          </cell>
          <cell r="J263">
            <v>33.374000000000002</v>
          </cell>
        </row>
        <row r="264">
          <cell r="B264" t="str">
            <v>V20 19</v>
          </cell>
          <cell r="C264" t="str">
            <v>T</v>
          </cell>
          <cell r="F264" t="str">
            <v/>
          </cell>
          <cell r="G264" t="str">
            <v/>
          </cell>
          <cell r="H264" t="str">
            <v/>
          </cell>
          <cell r="I264" t="str">
            <v>2,05x0,925</v>
          </cell>
          <cell r="J264">
            <v>28.823000000000004</v>
          </cell>
        </row>
        <row r="265">
          <cell r="B265" t="str">
            <v>V20 25</v>
          </cell>
          <cell r="C265" t="str">
            <v>T</v>
          </cell>
          <cell r="F265" t="str">
            <v/>
          </cell>
          <cell r="G265" t="str">
            <v/>
          </cell>
          <cell r="H265" t="str">
            <v/>
          </cell>
          <cell r="I265" t="str">
            <v>2,05x0,925</v>
          </cell>
          <cell r="J265">
            <v>37.925000000000004</v>
          </cell>
        </row>
        <row r="266">
          <cell r="B266" t="str">
            <v xml:space="preserve">Spiegelfolie klebend 0,45m </v>
          </cell>
          <cell r="C266" t="str">
            <v>D</v>
          </cell>
          <cell r="F266" t="str">
            <v>Deko Herold München</v>
          </cell>
          <cell r="H266" t="str">
            <v/>
          </cell>
          <cell r="I266" t="str">
            <v>lfm</v>
          </cell>
          <cell r="J266"/>
        </row>
        <row r="267">
          <cell r="B267" t="str">
            <v>Stahl - Hohlkugeln</v>
          </cell>
          <cell r="C267" t="str">
            <v>S</v>
          </cell>
          <cell r="D267" t="str">
            <v>12cm dm</v>
          </cell>
          <cell r="H267" t="str">
            <v/>
          </cell>
          <cell r="I267" t="str">
            <v>Stck</v>
          </cell>
          <cell r="J267"/>
        </row>
        <row r="268">
          <cell r="B268" t="str">
            <v>Vkt 10</v>
          </cell>
          <cell r="C268" t="str">
            <v>S</v>
          </cell>
          <cell r="H268" t="str">
            <v/>
          </cell>
          <cell r="I268" t="str">
            <v>6m/Länge</v>
          </cell>
          <cell r="J268"/>
        </row>
        <row r="269">
          <cell r="B269" t="str">
            <v>Werkstoff S</v>
          </cell>
          <cell r="C269" t="str">
            <v>S</v>
          </cell>
          <cell r="F269" t="str">
            <v>Murtfeld</v>
          </cell>
          <cell r="H269" t="str">
            <v/>
          </cell>
          <cell r="I269" t="str">
            <v>10x100x2000</v>
          </cell>
          <cell r="J269"/>
        </row>
        <row r="270">
          <cell r="B270" t="str">
            <v>Lenkrolle 80</v>
          </cell>
          <cell r="C270" t="str">
            <v>S</v>
          </cell>
          <cell r="F270" t="str">
            <v/>
          </cell>
          <cell r="G270" t="str">
            <v/>
          </cell>
          <cell r="H270" t="str">
            <v>120kg Tragkraft</v>
          </cell>
          <cell r="I270" t="str">
            <v>Stck</v>
          </cell>
          <cell r="J270"/>
        </row>
        <row r="271">
          <cell r="B271" t="str">
            <v>Vkt 6</v>
          </cell>
          <cell r="C271" t="str">
            <v>S</v>
          </cell>
          <cell r="H271" t="str">
            <v/>
          </cell>
          <cell r="I271" t="str">
            <v>6m/Länge</v>
          </cell>
          <cell r="J271"/>
        </row>
        <row r="272">
          <cell r="B272" t="str">
            <v>VollRd 10</v>
          </cell>
          <cell r="C272" t="str">
            <v>S</v>
          </cell>
          <cell r="H272" t="str">
            <v/>
          </cell>
          <cell r="I272" t="str">
            <v>6m/Länge</v>
          </cell>
          <cell r="J272"/>
        </row>
        <row r="273">
          <cell r="B273" t="str">
            <v>VollRd 12</v>
          </cell>
          <cell r="C273" t="str">
            <v>S</v>
          </cell>
          <cell r="H273" t="str">
            <v/>
          </cell>
          <cell r="I273" t="str">
            <v>6m/Länge</v>
          </cell>
          <cell r="J273"/>
        </row>
        <row r="274">
          <cell r="B274" t="str">
            <v>VollRd 15</v>
          </cell>
          <cell r="C274" t="str">
            <v>S</v>
          </cell>
          <cell r="H274" t="str">
            <v/>
          </cell>
          <cell r="I274" t="str">
            <v>6m/Länge</v>
          </cell>
          <cell r="J274"/>
        </row>
        <row r="275">
          <cell r="B275" t="str">
            <v>VollRd 16</v>
          </cell>
          <cell r="C275" t="str">
            <v>S</v>
          </cell>
          <cell r="D275"/>
          <cell r="F275"/>
          <cell r="G275"/>
          <cell r="H275"/>
          <cell r="I275" t="str">
            <v>6m/Länge</v>
          </cell>
          <cell r="J275"/>
        </row>
        <row r="276">
          <cell r="B276" t="str">
            <v>Werkstoff S Rd35</v>
          </cell>
          <cell r="C276" t="str">
            <v>S</v>
          </cell>
          <cell r="D276"/>
          <cell r="F276" t="str">
            <v>Murtfeld</v>
          </cell>
          <cell r="G276"/>
          <cell r="H276"/>
          <cell r="I276" t="str">
            <v>35x1000</v>
          </cell>
          <cell r="J276"/>
        </row>
        <row r="277">
          <cell r="B277" t="str">
            <v>SilentMove Schiene</v>
          </cell>
          <cell r="C277" t="str">
            <v>B</v>
          </cell>
          <cell r="D277"/>
          <cell r="F277" t="str">
            <v>HOAC</v>
          </cell>
          <cell r="G277"/>
          <cell r="H277"/>
          <cell r="I277" t="str">
            <v>5,995m</v>
          </cell>
          <cell r="J277"/>
        </row>
        <row r="278">
          <cell r="B278" t="str">
            <v>SilentMove Aufhängung 48</v>
          </cell>
          <cell r="C278" t="str">
            <v>B</v>
          </cell>
          <cell r="F278" t="str">
            <v>HOAC</v>
          </cell>
          <cell r="G278"/>
          <cell r="H278"/>
          <cell r="I278" t="str">
            <v>Stck</v>
          </cell>
          <cell r="J278"/>
        </row>
        <row r="279">
          <cell r="B279" t="str">
            <v>SilentMove Aufhängung 60</v>
          </cell>
          <cell r="C279" t="str">
            <v>B</v>
          </cell>
          <cell r="F279" t="str">
            <v>HOAC</v>
          </cell>
          <cell r="G279"/>
          <cell r="H279"/>
          <cell r="I279" t="str">
            <v>Stck</v>
          </cell>
          <cell r="J279"/>
        </row>
        <row r="280">
          <cell r="B280" t="str">
            <v>SilentMove Stopper</v>
          </cell>
          <cell r="C280" t="str">
            <v>B</v>
          </cell>
          <cell r="F280" t="str">
            <v>HOAC</v>
          </cell>
          <cell r="G280"/>
          <cell r="H280"/>
          <cell r="I280" t="str">
            <v>Stck</v>
          </cell>
          <cell r="J280"/>
        </row>
        <row r="281">
          <cell r="B281" t="str">
            <v>SilentMove Verbinder</v>
          </cell>
          <cell r="C281" t="str">
            <v>B</v>
          </cell>
          <cell r="F281" t="str">
            <v>HOAC</v>
          </cell>
          <cell r="G281"/>
          <cell r="H281"/>
          <cell r="I281" t="str">
            <v>Stck</v>
          </cell>
          <cell r="J281"/>
        </row>
        <row r="282">
          <cell r="B282" t="str">
            <v>Präcklock</v>
          </cell>
          <cell r="C282" t="str">
            <v>T</v>
          </cell>
          <cell r="F282"/>
          <cell r="G282"/>
          <cell r="H282"/>
          <cell r="I282" t="str">
            <v>Stck</v>
          </cell>
          <cell r="J282"/>
        </row>
        <row r="283">
          <cell r="B283" t="str">
            <v>SilentMove Wagen</v>
          </cell>
          <cell r="C283" t="str">
            <v>B</v>
          </cell>
          <cell r="F283" t="str">
            <v>HOAC</v>
          </cell>
          <cell r="G283"/>
          <cell r="H283"/>
          <cell r="I283" t="str">
            <v>Stck</v>
          </cell>
          <cell r="J283"/>
        </row>
        <row r="284">
          <cell r="B284" t="str">
            <v>Steckfußhalter</v>
          </cell>
          <cell r="C284" t="str">
            <v>B</v>
          </cell>
          <cell r="F284" t="str">
            <v>HOAC</v>
          </cell>
          <cell r="G284"/>
          <cell r="H284"/>
          <cell r="I284" t="str">
            <v>Stck</v>
          </cell>
          <cell r="J284"/>
        </row>
        <row r="285">
          <cell r="B285" t="str">
            <v>Trumpf 95 2 Rad Wagen</v>
          </cell>
          <cell r="C285" t="str">
            <v>B</v>
          </cell>
          <cell r="D285"/>
          <cell r="F285" t="str">
            <v>Gerriets</v>
          </cell>
          <cell r="G285"/>
          <cell r="H285"/>
          <cell r="I285" t="str">
            <v>Stck</v>
          </cell>
          <cell r="J285"/>
        </row>
        <row r="286">
          <cell r="B286" t="str">
            <v>Trumpf 95 4 Rad Wagen</v>
          </cell>
          <cell r="C286" t="str">
            <v>B</v>
          </cell>
          <cell r="D286"/>
          <cell r="F286" t="str">
            <v>Gerriets</v>
          </cell>
          <cell r="G286"/>
          <cell r="H286"/>
          <cell r="I286" t="str">
            <v>Stck</v>
          </cell>
          <cell r="J286"/>
        </row>
        <row r="287">
          <cell r="B287" t="str">
            <v>Trumpf 95 4+4 Rad Wagen</v>
          </cell>
          <cell r="C287" t="str">
            <v>B</v>
          </cell>
          <cell r="D287"/>
          <cell r="F287" t="str">
            <v>Gerriets</v>
          </cell>
          <cell r="G287"/>
          <cell r="H287"/>
          <cell r="I287" t="str">
            <v>Stck</v>
          </cell>
          <cell r="J287"/>
        </row>
        <row r="288">
          <cell r="B288" t="str">
            <v>Trumpf 95 Schiene</v>
          </cell>
          <cell r="C288" t="str">
            <v>B</v>
          </cell>
          <cell r="D288"/>
          <cell r="F288" t="str">
            <v>Gerriets</v>
          </cell>
          <cell r="G288"/>
          <cell r="H288"/>
          <cell r="I288" t="str">
            <v>6m/Länge</v>
          </cell>
          <cell r="J288"/>
        </row>
        <row r="289">
          <cell r="B289" t="str">
            <v>Zarge 0,5x0,5 Oper</v>
          </cell>
          <cell r="C289" t="str">
            <v>B</v>
          </cell>
          <cell r="F289" t="str">
            <v>HOAC</v>
          </cell>
          <cell r="G289"/>
          <cell r="H289"/>
          <cell r="I289" t="str">
            <v>Stck</v>
          </cell>
          <cell r="J289"/>
        </row>
        <row r="290">
          <cell r="B290" t="str">
            <v>Zarge 0,5x0,5 SSH</v>
          </cell>
          <cell r="C290" t="str">
            <v>B</v>
          </cell>
          <cell r="F290" t="str">
            <v>HOAC</v>
          </cell>
          <cell r="G290"/>
          <cell r="H290"/>
          <cell r="I290" t="str">
            <v>Stck</v>
          </cell>
          <cell r="J290"/>
        </row>
        <row r="291">
          <cell r="B291" t="str">
            <v>Zarge 1x0,5 Oper</v>
          </cell>
          <cell r="C291" t="str">
            <v>B</v>
          </cell>
          <cell r="F291" t="str">
            <v>HOAC</v>
          </cell>
          <cell r="G291"/>
          <cell r="H291"/>
          <cell r="I291" t="str">
            <v>Stck</v>
          </cell>
          <cell r="J291"/>
        </row>
        <row r="292">
          <cell r="B292" t="str">
            <v>Zarge 1x0,5 SSH</v>
          </cell>
          <cell r="C292" t="str">
            <v>B</v>
          </cell>
          <cell r="F292" t="str">
            <v>HOAC</v>
          </cell>
          <cell r="G292"/>
          <cell r="H292"/>
          <cell r="I292" t="str">
            <v>Stck</v>
          </cell>
          <cell r="J292"/>
        </row>
        <row r="293">
          <cell r="B293" t="str">
            <v>Zarge 1x1 Oper</v>
          </cell>
          <cell r="C293" t="str">
            <v>B</v>
          </cell>
          <cell r="F293" t="str">
            <v>HOAC</v>
          </cell>
          <cell r="G293"/>
          <cell r="H293"/>
          <cell r="I293" t="str">
            <v>Stck</v>
          </cell>
          <cell r="J293"/>
        </row>
        <row r="294">
          <cell r="B294" t="str">
            <v>Zarge 1x1 SSH</v>
          </cell>
          <cell r="C294" t="str">
            <v>B</v>
          </cell>
          <cell r="F294" t="str">
            <v>HOAC</v>
          </cell>
          <cell r="G294"/>
          <cell r="H294"/>
          <cell r="I294" t="str">
            <v>Stck</v>
          </cell>
          <cell r="J294"/>
        </row>
        <row r="295">
          <cell r="B295" t="str">
            <v>Zarge 2x0,5 Oper</v>
          </cell>
          <cell r="C295" t="str">
            <v>B</v>
          </cell>
          <cell r="F295" t="str">
            <v>HOAC</v>
          </cell>
          <cell r="G295"/>
          <cell r="H295"/>
          <cell r="I295" t="str">
            <v>Stck</v>
          </cell>
          <cell r="J295"/>
        </row>
        <row r="296">
          <cell r="B296" t="str">
            <v>Zarge 2x0,5 SSH</v>
          </cell>
          <cell r="C296" t="str">
            <v>B</v>
          </cell>
          <cell r="F296" t="str">
            <v>HOAC</v>
          </cell>
          <cell r="G296"/>
          <cell r="H296"/>
          <cell r="I296" t="str">
            <v>Stck</v>
          </cell>
          <cell r="J296"/>
        </row>
        <row r="297">
          <cell r="B297" t="str">
            <v>Zarge 2x1 Oper</v>
          </cell>
          <cell r="C297" t="str">
            <v>B</v>
          </cell>
          <cell r="F297" t="str">
            <v>HOAC</v>
          </cell>
          <cell r="G297"/>
          <cell r="H297"/>
          <cell r="I297" t="str">
            <v>Stck</v>
          </cell>
          <cell r="J297"/>
        </row>
        <row r="298">
          <cell r="B298" t="str">
            <v>Zarge 2x1 SSH</v>
          </cell>
          <cell r="C298" t="str">
            <v>B</v>
          </cell>
          <cell r="F298" t="str">
            <v>HOAC</v>
          </cell>
          <cell r="G298"/>
          <cell r="H298"/>
          <cell r="I298" t="str">
            <v>Stck</v>
          </cell>
          <cell r="J298"/>
        </row>
        <row r="299">
          <cell r="B299" t="str">
            <v>Zarge 3x0,5 Oper</v>
          </cell>
          <cell r="C299" t="str">
            <v>B</v>
          </cell>
          <cell r="F299" t="str">
            <v>HOAC</v>
          </cell>
          <cell r="G299"/>
          <cell r="H299"/>
          <cell r="I299" t="str">
            <v>Stck</v>
          </cell>
          <cell r="J299"/>
        </row>
        <row r="300">
          <cell r="B300" t="str">
            <v>Zarge 3x0,5 SSH</v>
          </cell>
          <cell r="C300" t="str">
            <v>B</v>
          </cell>
          <cell r="F300" t="str">
            <v>HOAC</v>
          </cell>
          <cell r="G300"/>
          <cell r="H300"/>
          <cell r="I300" t="str">
            <v>Stck</v>
          </cell>
          <cell r="J300"/>
        </row>
        <row r="301">
          <cell r="B301" t="str">
            <v>Zarge 3x1 Oper</v>
          </cell>
          <cell r="C301" t="str">
            <v>B</v>
          </cell>
          <cell r="F301" t="str">
            <v>HOAC</v>
          </cell>
          <cell r="G301"/>
          <cell r="H301"/>
          <cell r="I301" t="str">
            <v>Stck</v>
          </cell>
          <cell r="J301"/>
        </row>
        <row r="302">
          <cell r="B302" t="str">
            <v>Zarge 3x1 SSH</v>
          </cell>
          <cell r="C302" t="str">
            <v>B</v>
          </cell>
          <cell r="F302" t="str">
            <v>HOAC</v>
          </cell>
          <cell r="G302"/>
          <cell r="H302"/>
          <cell r="I302" t="str">
            <v>Stck</v>
          </cell>
          <cell r="J302"/>
        </row>
        <row r="303">
          <cell r="B303" t="str">
            <v>Zarge 4x0,5 Oper</v>
          </cell>
          <cell r="C303" t="str">
            <v>B</v>
          </cell>
          <cell r="F303" t="str">
            <v>HOAC</v>
          </cell>
          <cell r="G303"/>
          <cell r="H303"/>
          <cell r="I303" t="str">
            <v>Stck</v>
          </cell>
          <cell r="J303"/>
        </row>
        <row r="304">
          <cell r="B304" t="str">
            <v>Zarge 4x0,5 SSH</v>
          </cell>
          <cell r="C304" t="str">
            <v>B</v>
          </cell>
          <cell r="F304" t="str">
            <v>HOAC</v>
          </cell>
          <cell r="G304"/>
          <cell r="H304"/>
          <cell r="I304" t="str">
            <v>Stck</v>
          </cell>
          <cell r="J304"/>
        </row>
        <row r="305">
          <cell r="B305" t="str">
            <v>Zarge 4x1 Oper</v>
          </cell>
          <cell r="C305" t="str">
            <v>B</v>
          </cell>
          <cell r="F305" t="str">
            <v>HOAC</v>
          </cell>
          <cell r="G305"/>
          <cell r="H305"/>
          <cell r="I305" t="str">
            <v>Stck</v>
          </cell>
          <cell r="J305"/>
        </row>
        <row r="306">
          <cell r="B306" t="str">
            <v>Zarge 4x1 SSH</v>
          </cell>
          <cell r="C306" t="str">
            <v>B</v>
          </cell>
          <cell r="F306" t="str">
            <v>HOAC</v>
          </cell>
          <cell r="G306"/>
          <cell r="H306"/>
          <cell r="I306" t="str">
            <v>Stck</v>
          </cell>
          <cell r="J306"/>
        </row>
        <row r="307">
          <cell r="B307" t="str">
            <v>Zarge 5x0,5 Oper</v>
          </cell>
          <cell r="C307" t="str">
            <v>B</v>
          </cell>
          <cell r="F307" t="str">
            <v>HOAC</v>
          </cell>
          <cell r="G307"/>
          <cell r="H307"/>
          <cell r="I307" t="str">
            <v>Stck</v>
          </cell>
          <cell r="J307"/>
        </row>
        <row r="308">
          <cell r="B308" t="str">
            <v>Zarge 5x0,5 SSH</v>
          </cell>
          <cell r="C308" t="str">
            <v>B</v>
          </cell>
          <cell r="F308" t="str">
            <v>HOAC</v>
          </cell>
          <cell r="G308"/>
          <cell r="H308"/>
          <cell r="I308" t="str">
            <v>Stck</v>
          </cell>
          <cell r="J308"/>
        </row>
        <row r="309">
          <cell r="B309" t="str">
            <v>Zarge 5x1 Oper</v>
          </cell>
          <cell r="C309" t="str">
            <v>B</v>
          </cell>
          <cell r="F309" t="str">
            <v>HOAC</v>
          </cell>
          <cell r="G309"/>
          <cell r="H309"/>
          <cell r="I309" t="str">
            <v>Stck</v>
          </cell>
          <cell r="J309"/>
        </row>
        <row r="310">
          <cell r="B310" t="str">
            <v>Zarge 5x1 SSH</v>
          </cell>
          <cell r="C310" t="str">
            <v>B</v>
          </cell>
          <cell r="F310" t="str">
            <v>HOAC</v>
          </cell>
          <cell r="G310"/>
          <cell r="H310"/>
          <cell r="I310" t="str">
            <v>Stck</v>
          </cell>
          <cell r="J310"/>
        </row>
        <row r="311">
          <cell r="B311" t="str">
            <v>Zarge 6x0,5 Oper</v>
          </cell>
          <cell r="C311" t="str">
            <v>B</v>
          </cell>
          <cell r="F311" t="str">
            <v>HOAC</v>
          </cell>
          <cell r="G311"/>
          <cell r="H311"/>
          <cell r="I311" t="str">
            <v>Stck</v>
          </cell>
          <cell r="J311"/>
        </row>
        <row r="312">
          <cell r="B312" t="str">
            <v>Winkel St 60x60x6</v>
          </cell>
          <cell r="C312" t="str">
            <v>S</v>
          </cell>
          <cell r="D312"/>
          <cell r="F312"/>
          <cell r="G312"/>
          <cell r="H312"/>
          <cell r="I312" t="str">
            <v>6m/Länge</v>
          </cell>
          <cell r="J312"/>
        </row>
        <row r="313">
          <cell r="B313" t="str">
            <v>Siederohr 35x2,6</v>
          </cell>
          <cell r="C313" t="str">
            <v>S</v>
          </cell>
          <cell r="I313" t="str">
            <v>6m/Länge</v>
          </cell>
          <cell r="J313"/>
        </row>
        <row r="314">
          <cell r="B314" t="str">
            <v>RR 60x30x1,5</v>
          </cell>
          <cell r="C314" t="str">
            <v>S</v>
          </cell>
          <cell r="I314" t="str">
            <v>6m/Länge</v>
          </cell>
          <cell r="J314"/>
        </row>
        <row r="315">
          <cell r="B315" t="str">
            <v xml:space="preserve">Spiegelfolie klebend 0,9m </v>
          </cell>
          <cell r="C315" t="str">
            <v>D</v>
          </cell>
          <cell r="F315" t="str">
            <v>Deko Herold München</v>
          </cell>
          <cell r="H315" t="str">
            <v/>
          </cell>
          <cell r="I315" t="str">
            <v>lfm</v>
          </cell>
          <cell r="J315"/>
        </row>
        <row r="316">
          <cell r="B316" t="str">
            <v>Tanzboden Vario Classic</v>
          </cell>
          <cell r="C316" t="str">
            <v>D</v>
          </cell>
          <cell r="D316" t="str">
            <v xml:space="preserve">1 Ballen = 30 lfm </v>
          </cell>
          <cell r="F316" t="str">
            <v>Gerriets</v>
          </cell>
          <cell r="G316"/>
          <cell r="H316" t="str">
            <v>Bfl-s1, farbig, Coupon</v>
          </cell>
          <cell r="I316" t="str">
            <v>1,6/lfm</v>
          </cell>
          <cell r="J316"/>
        </row>
        <row r="317">
          <cell r="B317" t="str">
            <v>AL QR 20x2</v>
          </cell>
          <cell r="C317" t="str">
            <v>S</v>
          </cell>
          <cell r="D317"/>
          <cell r="F317"/>
          <cell r="G317"/>
          <cell r="H317"/>
          <cell r="I317" t="str">
            <v>6m/Länge</v>
          </cell>
          <cell r="J317"/>
        </row>
        <row r="318">
          <cell r="B318" t="str">
            <v>AL RR 60x40x3</v>
          </cell>
          <cell r="C318" t="str">
            <v>S</v>
          </cell>
          <cell r="D318"/>
          <cell r="F318"/>
          <cell r="G318"/>
          <cell r="H318"/>
          <cell r="I318" t="str">
            <v>6m/Länge</v>
          </cell>
          <cell r="J318"/>
        </row>
        <row r="319">
          <cell r="B319" t="str">
            <v>AL QR 40x2</v>
          </cell>
          <cell r="C319" t="str">
            <v>S</v>
          </cell>
          <cell r="D319"/>
          <cell r="F319"/>
          <cell r="G319"/>
          <cell r="H319"/>
          <cell r="I319" t="str">
            <v>6m/Länge</v>
          </cell>
          <cell r="J319"/>
        </row>
        <row r="320">
          <cell r="B320" t="str">
            <v>Tanzboden Vario Pro 1.2</v>
          </cell>
          <cell r="C320" t="str">
            <v>D</v>
          </cell>
          <cell r="D320" t="str">
            <v xml:space="preserve">1 Ballen = 30 lfm </v>
          </cell>
          <cell r="F320" t="str">
            <v>Gerriets</v>
          </cell>
          <cell r="G320"/>
          <cell r="H320" t="str">
            <v>Bfl-s1, farbig, Coupon</v>
          </cell>
          <cell r="I320" t="str">
            <v>2/lfm</v>
          </cell>
          <cell r="J320"/>
        </row>
        <row r="321">
          <cell r="B321" t="str">
            <v>AL U 30x20x2</v>
          </cell>
          <cell r="C321" t="str">
            <v>S</v>
          </cell>
          <cell r="D321"/>
          <cell r="F321"/>
          <cell r="G321"/>
          <cell r="H321"/>
          <cell r="I321" t="str">
            <v>6m/Länge</v>
          </cell>
          <cell r="J321"/>
        </row>
        <row r="322">
          <cell r="B322" t="str">
            <v>Zarge 6x0,5 SSH</v>
          </cell>
          <cell r="C322" t="str">
            <v>B</v>
          </cell>
          <cell r="F322" t="str">
            <v>HOAC</v>
          </cell>
          <cell r="G322"/>
          <cell r="H322"/>
          <cell r="I322" t="str">
            <v>Stck</v>
          </cell>
          <cell r="J322"/>
        </row>
        <row r="323">
          <cell r="B323" t="str">
            <v>Zarge 6x1 Oper</v>
          </cell>
          <cell r="C323" t="str">
            <v>B</v>
          </cell>
          <cell r="F323" t="str">
            <v>HOAC</v>
          </cell>
          <cell r="G323"/>
          <cell r="H323"/>
          <cell r="I323" t="str">
            <v>Stck</v>
          </cell>
          <cell r="J323"/>
        </row>
        <row r="324">
          <cell r="B324" t="str">
            <v>Zarge 6x1 SSH</v>
          </cell>
          <cell r="C324" t="str">
            <v>B</v>
          </cell>
          <cell r="F324" t="str">
            <v>HOAC</v>
          </cell>
          <cell r="G324"/>
          <cell r="H324"/>
          <cell r="I324" t="str">
            <v>Stck</v>
          </cell>
          <cell r="J324"/>
        </row>
        <row r="325">
          <cell r="B325" t="str">
            <v>Zungenschloß</v>
          </cell>
          <cell r="C325" t="str">
            <v>T</v>
          </cell>
          <cell r="F325" t="str">
            <v/>
          </cell>
          <cell r="G325" t="str">
            <v/>
          </cell>
          <cell r="H325" t="str">
            <v/>
          </cell>
          <cell r="I325" t="str">
            <v>Stck</v>
          </cell>
          <cell r="J325"/>
        </row>
        <row r="326">
          <cell r="B326" t="str">
            <v>Latte 50</v>
          </cell>
          <cell r="C326" t="str">
            <v>T</v>
          </cell>
          <cell r="D326"/>
          <cell r="F326"/>
          <cell r="G326"/>
          <cell r="H326"/>
          <cell r="I326" t="str">
            <v>6,5 lfm</v>
          </cell>
          <cell r="J326">
            <v>3.2516250000000002</v>
          </cell>
        </row>
        <row r="327">
          <cell r="B327" t="str">
            <v>Latte 70</v>
          </cell>
          <cell r="C327" t="str">
            <v>T</v>
          </cell>
          <cell r="D327"/>
          <cell r="F327"/>
          <cell r="G327"/>
          <cell r="H327"/>
          <cell r="I327" t="str">
            <v>6,5 lfm</v>
          </cell>
          <cell r="J327">
            <v>4.5522749999999998</v>
          </cell>
        </row>
        <row r="328">
          <cell r="B328" t="str">
            <v>Latte 100</v>
          </cell>
          <cell r="C328" t="str">
            <v>T</v>
          </cell>
          <cell r="D328"/>
          <cell r="F328"/>
          <cell r="G328"/>
          <cell r="H328"/>
          <cell r="I328" t="str">
            <v>6,5 lfm</v>
          </cell>
          <cell r="J328">
            <v>6.5032500000000004</v>
          </cell>
        </row>
        <row r="329">
          <cell r="B329" t="str">
            <v>Teichfolie 0,5mm</v>
          </cell>
          <cell r="C329" t="str">
            <v>D</v>
          </cell>
          <cell r="F329" t="str">
            <v/>
          </cell>
          <cell r="H329" t="str">
            <v/>
          </cell>
          <cell r="I329" t="str">
            <v>2/lfm</v>
          </cell>
          <cell r="J329"/>
        </row>
        <row r="330">
          <cell r="B330" t="str">
            <v>Teichfolie 0,8mm</v>
          </cell>
          <cell r="C330" t="str">
            <v>D</v>
          </cell>
          <cell r="F330" t="str">
            <v/>
          </cell>
          <cell r="H330" t="str">
            <v/>
          </cell>
          <cell r="I330" t="str">
            <v>2/lfm</v>
          </cell>
          <cell r="J330"/>
        </row>
        <row r="331">
          <cell r="B331" t="str">
            <v>Teppich Ketteln</v>
          </cell>
          <cell r="C331" t="str">
            <v>D</v>
          </cell>
          <cell r="I331" t="str">
            <v>lfm</v>
          </cell>
          <cell r="J331"/>
        </row>
        <row r="332">
          <cell r="B332" t="str">
            <v>Teppich Konfektionsband</v>
          </cell>
          <cell r="C332" t="str">
            <v>D</v>
          </cell>
          <cell r="F332" t="str">
            <v/>
          </cell>
          <cell r="H332" t="str">
            <v/>
          </cell>
          <cell r="I332" t="str">
            <v>20m/Rolle</v>
          </cell>
          <cell r="J332"/>
        </row>
        <row r="333">
          <cell r="B333" t="str">
            <v>Teppichboden Kokos</v>
          </cell>
          <cell r="C333" t="str">
            <v>D</v>
          </cell>
          <cell r="F333" t="str">
            <v/>
          </cell>
          <cell r="H333" t="str">
            <v>0,9 oder 1,2m breit, qm</v>
          </cell>
          <cell r="I333" t="str">
            <v>m²</v>
          </cell>
          <cell r="J333"/>
        </row>
        <row r="334">
          <cell r="B334" t="str">
            <v xml:space="preserve">Teppichboden Velour </v>
          </cell>
          <cell r="C334" t="str">
            <v>D</v>
          </cell>
          <cell r="F334" t="str">
            <v/>
          </cell>
          <cell r="H334" t="str">
            <v>B1, Farbe nach Wahl</v>
          </cell>
          <cell r="I334" t="str">
            <v>m²</v>
          </cell>
          <cell r="J334"/>
        </row>
        <row r="335">
          <cell r="B335" t="str">
            <v>KVH</v>
          </cell>
          <cell r="C335" t="str">
            <v>T</v>
          </cell>
          <cell r="D335" t="str">
            <v>m³</v>
          </cell>
          <cell r="F335"/>
          <cell r="G335"/>
          <cell r="H335"/>
          <cell r="I335" t="str">
            <v>m³</v>
          </cell>
          <cell r="J335"/>
        </row>
        <row r="336">
          <cell r="B336" t="str">
            <v>Vario Tape</v>
          </cell>
          <cell r="C336" t="str">
            <v>D</v>
          </cell>
          <cell r="D336" t="str">
            <v>Rolle 33 lfm</v>
          </cell>
          <cell r="F336" t="str">
            <v>Gerriets</v>
          </cell>
          <cell r="G336"/>
          <cell r="H336"/>
          <cell r="I336" t="str">
            <v>33 lfm</v>
          </cell>
          <cell r="J336"/>
        </row>
        <row r="337">
          <cell r="B337" t="str">
            <v>Veloursteppich Cfl-s1</v>
          </cell>
          <cell r="C337" t="str">
            <v>D</v>
          </cell>
          <cell r="D337" t="str">
            <v>4 m breit</v>
          </cell>
          <cell r="F337" t="str">
            <v>Konnerzt-Schroers</v>
          </cell>
          <cell r="G337"/>
          <cell r="H337" t="str">
            <v>Coupon, farbig (lila)</v>
          </cell>
          <cell r="I337" t="str">
            <v>4/lfm</v>
          </cell>
          <cell r="J337"/>
        </row>
        <row r="338">
          <cell r="B338" t="str">
            <v>Verdunklungsstoff</v>
          </cell>
          <cell r="C338" t="str">
            <v>D</v>
          </cell>
          <cell r="F338" t="str">
            <v>Lederer</v>
          </cell>
          <cell r="G338" t="str">
            <v/>
          </cell>
          <cell r="H338" t="str">
            <v/>
          </cell>
          <cell r="I338" t="str">
            <v>lfm</v>
          </cell>
          <cell r="J338"/>
        </row>
        <row r="339">
          <cell r="B339" t="str">
            <v>Hochglanz schwarz</v>
          </cell>
          <cell r="C339" t="str">
            <v>M</v>
          </cell>
          <cell r="D339"/>
          <cell r="E339"/>
          <cell r="F339"/>
          <cell r="G339"/>
          <cell r="H339"/>
          <cell r="I339" t="str">
            <v>m²</v>
          </cell>
          <cell r="J339"/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ppermann" refreshedDate="45790.37966377315" createdVersion="6" refreshedVersion="6" minRefreshableVersion="3" recordCount="93">
  <cacheSource type="worksheet">
    <worksheetSource name="Anfügen1"/>
  </cacheSource>
  <cacheFields count="8">
    <cacheField name="Bauteil" numFmtId="0">
      <sharedItems containsNonDate="0" containsString="0" containsBlank="1"/>
    </cacheField>
    <cacheField name="Material (KM)" numFmtId="0">
      <sharedItems containsNonDate="0" containsBlank="1" count="9">
        <m/>
        <s v="Multi 21" u="1"/>
        <s v="QR 30x2" u="1"/>
        <s v="QR 20x2" u="1"/>
        <s v="Latte 50" u="1"/>
        <s v="TiPla 13" u="1"/>
        <s v="Latte 70" u="1"/>
        <s v="DSP 22" u="1"/>
        <s v="LR" u="1"/>
      </sharedItems>
    </cacheField>
    <cacheField name="Menge" numFmtId="0">
      <sharedItems containsNonDate="0" containsString="0" containsBlank="1"/>
    </cacheField>
    <cacheField name="Einheit" numFmtId="0">
      <sharedItems containsBlank="1"/>
    </cacheField>
    <cacheField name="Einzelpreis" numFmtId="0">
      <sharedItems containsBlank="1"/>
    </cacheField>
    <cacheField name="Summe" numFmtId="0">
      <sharedItems containsBlank="1"/>
    </cacheField>
    <cacheField name="Kürzel" numFmtId="0">
      <sharedItems containsBlank="1" count="4">
        <s v=""/>
        <m/>
        <s v="S" u="1"/>
        <s v="T" u="1"/>
      </sharedItems>
    </cacheField>
    <cacheField name="k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m/>
    <m/>
    <m/>
    <x v="1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m/>
    <m/>
    <m/>
    <x v="1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s v=""/>
    <m/>
    <m/>
    <x v="0"/>
    <m/>
  </r>
  <r>
    <m/>
    <x v="0"/>
    <m/>
    <m/>
    <m/>
    <m/>
    <x v="1"/>
    <m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s v=""/>
    <s v=""/>
    <s v=""/>
    <x v="0"/>
    <s v=""/>
  </r>
  <r>
    <m/>
    <x v="0"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rowHeaderCaption="Material">
  <location ref="A6:D8" firstHeaderRow="0" firstDataRow="1" firstDataCol="1" rowPageCount="1" colPageCount="1"/>
  <pivotFields count="8">
    <pivotField showAll="0"/>
    <pivotField axis="axisRow" showAll="0">
      <items count="10">
        <item m="1" x="4"/>
        <item m="1" x="6"/>
        <item m="1" x="3"/>
        <item x="0"/>
        <item m="1" x="2"/>
        <item m="1" x="1"/>
        <item m="1" x="8"/>
        <item m="1" x="7"/>
        <item m="1" x="5"/>
        <item t="default"/>
      </items>
    </pivotField>
    <pivotField dataField="1" showAll="0"/>
    <pivotField showAll="0"/>
    <pivotField showAll="0"/>
    <pivotField dataField="1" showAll="0"/>
    <pivotField axis="axisPage" multipleItemSelectionAllowed="1" showAll="0">
      <items count="5">
        <item x="0"/>
        <item m="1" x="2"/>
        <item m="1" x="3"/>
        <item x="1"/>
        <item t="default"/>
      </items>
    </pivotField>
    <pivotField dataField="1" showAll="0"/>
  </pivotFields>
  <rowFields count="1">
    <field x="1"/>
  </rowFields>
  <rowItems count="2"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6" hier="-1"/>
  </pageFields>
  <dataFields count="3">
    <dataField name="∑ Mengen" fld="2" baseField="0" baseItem="0"/>
    <dataField name="€" fld="5" baseField="1" baseItem="1" numFmtId="165"/>
    <dataField name="∑ kg" fld="7" baseField="1" baseItem="0" numFmtId="1"/>
  </dataFields>
  <formats count="4">
    <format dxfId="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eDaten_2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10.xml><?xml version="1.0" encoding="utf-8"?>
<queryTable xmlns="http://schemas.openxmlformats.org/spreadsheetml/2006/main" name="ExterneDaten_1" connectionId="11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11.xml><?xml version="1.0" encoding="utf-8"?>
<queryTable xmlns="http://schemas.openxmlformats.org/spreadsheetml/2006/main" name="ExterneDaten_1" connectionId="3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2.xml><?xml version="1.0" encoding="utf-8"?>
<queryTable xmlns="http://schemas.openxmlformats.org/spreadsheetml/2006/main" name="ExterneDaten_1" connectionId="2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3.xml><?xml version="1.0" encoding="utf-8"?>
<queryTable xmlns="http://schemas.openxmlformats.org/spreadsheetml/2006/main" name="ExterneDaten_1" connectionId="4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4.xml><?xml version="1.0" encoding="utf-8"?>
<queryTable xmlns="http://schemas.openxmlformats.org/spreadsheetml/2006/main" name="ExterneDaten_1" connectionId="5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5.xml><?xml version="1.0" encoding="utf-8"?>
<queryTable xmlns="http://schemas.openxmlformats.org/spreadsheetml/2006/main" name="ExterneDaten_1" connectionId="6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6.xml><?xml version="1.0" encoding="utf-8"?>
<queryTable xmlns="http://schemas.openxmlformats.org/spreadsheetml/2006/main" name="ExterneDaten_1" connectionId="7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7.xml><?xml version="1.0" encoding="utf-8"?>
<queryTable xmlns="http://schemas.openxmlformats.org/spreadsheetml/2006/main" name="ExterneDaten_1" connectionId="8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8.xml><?xml version="1.0" encoding="utf-8"?>
<queryTable xmlns="http://schemas.openxmlformats.org/spreadsheetml/2006/main" name="ExterneDaten_1" connectionId="9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queryTables/queryTable9.xml><?xml version="1.0" encoding="utf-8"?>
<queryTable xmlns="http://schemas.openxmlformats.org/spreadsheetml/2006/main" name="ExterneDaten_1" connectionId="10" autoFormatId="16" applyNumberFormats="0" applyBorderFormats="0" applyFontFormats="0" applyPatternFormats="0" applyAlignmentFormats="0" applyWidthHeightFormats="0">
  <queryTableRefresh nextId="9">
    <queryTableFields count="8">
      <queryTableField id="1" name="Bauteil" tableColumnId="1"/>
      <queryTableField id="2" name="Material (KM)" tableColumnId="2"/>
      <queryTableField id="3" name="Menge" tableColumnId="3"/>
      <queryTableField id="4" name="Einheit" tableColumnId="4"/>
      <queryTableField id="5" name="Einzelpreis" tableColumnId="5"/>
      <queryTableField id="6" name="Summe" tableColumnId="6"/>
      <queryTableField id="7" name="Kürzel" tableColumnId="7"/>
      <queryTableField id="8" name="kg" tableColumnId="8"/>
    </queryTableFields>
  </queryTableRefresh>
</queryTable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table1.xml><?xml version="1.0" encoding="utf-8"?>
<table xmlns="http://schemas.openxmlformats.org/spreadsheetml/2006/main" id="2" name="Bauteil1" displayName="Bauteil1" ref="A1:AC19" totalsRowCount="1" headerRowDxfId="633" dataDxfId="631" totalsRowDxfId="629" headerRowBorderDxfId="632" tableBorderDxfId="630">
  <tableColumns count="29">
    <tableColumn id="1" name="Nr" dataDxfId="628" totalsRowDxfId="627"/>
    <tableColumn id="2" name="Bauteil" dataDxfId="626" totalsRowDxfId="625"/>
    <tableColumn id="3" name="Detail" dataDxfId="624" totalsRowDxfId="623"/>
    <tableColumn id="4" name="Maße" dataDxfId="622" totalsRowDxfId="621"/>
    <tableColumn id="5" name="Material (KM)" dataDxfId="620" totalsRowDxfId="619"/>
    <tableColumn id="6" name="Menge" dataDxfId="618" totalsRowDxfId="617"/>
    <tableColumn id="7" name="Einheit" dataDxfId="616" totalsRowDxfId="615">
      <calculatedColumnFormula>IF($E2=0,"",VLOOKUP($E2,[1]Gesamt!$B:$J,8,0))</calculatedColumnFormula>
    </tableColumn>
    <tableColumn id="8" name="Einzelpreis" dataDxfId="614" totalsRowDxfId="613">
      <calculatedColumnFormula>IF($E2=0,"",VLOOKUP($E2,[1]Gesamt!$B:$J,4,0))</calculatedColumnFormula>
    </tableColumn>
    <tableColumn id="9" name="Summe" dataDxfId="612" totalsRowDxfId="611">
      <calculatedColumnFormula>IF(E2=0,"",ROUND(SUM(F2*H2),0))</calculatedColumnFormula>
    </tableColumn>
    <tableColumn id="10" name="Bauteil ∑" totalsRowFunction="custom" dataDxfId="610" totalsRowDxfId="609">
      <totalsRowFormula>SUBTOTAL(109,Bauteil1[Summe])</totalsRowFormula>
    </tableColumn>
    <tableColumn id="11" name="Kürzel" dataDxfId="608" totalsRowDxfId="607">
      <calculatedColumnFormula>IF($E2=0,"",VLOOKUP($E2,[1]Gesamt!$B:$J,2,0))</calculatedColumnFormula>
    </tableColumn>
    <tableColumn id="12" name="K" dataDxfId="606" totalsRowDxfId="605">
      <calculatedColumnFormula>IF(I2="","",IF(I2=0,"",IF(ISNA(K2),"!!!","")))</calculatedColumnFormula>
    </tableColumn>
    <tableColumn id="22" name="kg" dataDxfId="604" totalsRowDxfId="603"/>
    <tableColumn id="13" name="B" dataDxfId="602" totalsRowDxfId="601">
      <calculatedColumnFormula>IF($K2="B",$I2,"")</calculatedColumnFormula>
    </tableColumn>
    <tableColumn id="14" name="Bel" dataDxfId="600" totalsRowDxfId="599">
      <calculatedColumnFormula>IF($K2="Bel",$I2,"")</calculatedColumnFormula>
    </tableColumn>
    <tableColumn id="15" name="Ton" dataDxfId="598" totalsRowDxfId="597">
      <calculatedColumnFormula>IF($K2="Ton",$I2,"")</calculatedColumnFormula>
    </tableColumn>
    <tableColumn id="16" name="Video" dataDxfId="596" totalsRowDxfId="595">
      <calculatedColumnFormula>IF($K2="Video",$I2,"")</calculatedColumnFormula>
    </tableColumn>
    <tableColumn id="17" name="Req" dataDxfId="594" totalsRowDxfId="593">
      <calculatedColumnFormula>IF($K2="Req",$I2,"")</calculatedColumnFormula>
    </tableColumn>
    <tableColumn id="18" name="T" dataDxfId="592" totalsRowDxfId="591">
      <calculatedColumnFormula>IF($K2="T",$I2,"")</calculatedColumnFormula>
    </tableColumn>
    <tableColumn id="19" name="S" dataDxfId="590" totalsRowDxfId="589">
      <calculatedColumnFormula>IF($K2="S",$I2,"")</calculatedColumnFormula>
    </tableColumn>
    <tableColumn id="20" name="M" dataDxfId="588" totalsRowDxfId="587">
      <calculatedColumnFormula>IF($K2="M",$I2,"")</calculatedColumnFormula>
    </tableColumn>
    <tableColumn id="31" name="D" dataDxfId="586" totalsRowDxfId="585">
      <calculatedColumnFormula>IF($K2="D",$I2,"")</calculatedColumnFormula>
    </tableColumn>
    <tableColumn id="21" name="P" dataDxfId="584" totalsRowDxfId="583">
      <calculatedColumnFormula>IF($K2="P",$I2,"")</calculatedColumnFormula>
    </tableColumn>
    <tableColumn id="24" name="!" dataDxfId="582" totalsRowDxfId="581"/>
    <tableColumn id="25" name="KM T" dataDxfId="580" totalsRowDxfId="579">
      <calculatedColumnFormula>IF(COUNTIF($E2,"KM Tischler**"),$I2,"")</calculatedColumnFormula>
    </tableColumn>
    <tableColumn id="26" name="KM S" dataDxfId="578" totalsRowDxfId="577">
      <calculatedColumnFormula>IF(COUNTIF($E2,"KM Schlosser**"),$I2,"")</calculatedColumnFormula>
    </tableColumn>
    <tableColumn id="27" name="KM M" dataDxfId="576" totalsRowDxfId="575">
      <calculatedColumnFormula>IF(COUNTIF($E2,"KM Maler**"),$I2,"")</calculatedColumnFormula>
    </tableColumn>
    <tableColumn id="28" name="KM D" dataDxfId="574" totalsRowDxfId="573">
      <calculatedColumnFormula>IF(COUNTIF($E2,"KM Deko**"),$I2,"")</calculatedColumnFormula>
    </tableColumn>
    <tableColumn id="29" name="KM P" dataDxfId="572" totalsRowDxfId="571">
      <calculatedColumnFormula>IF(COUNTIF($E2,"KM Plastik**"),$I2,"")</calculatedColumnFormula>
    </tableColumn>
  </tableColumns>
  <tableStyleInfo name="Kalk" showFirstColumn="0" showLastColumn="0" showRowStripes="1" showColumnStripes="0"/>
</table>
</file>

<file path=xl/tables/table10.xml><?xml version="1.0" encoding="utf-8"?>
<table xmlns="http://schemas.openxmlformats.org/spreadsheetml/2006/main" id="12" name="Bauteil10" displayName="Bauteil10" ref="A98:AC103" totalsRowCount="1" headerRowDxfId="66" dataDxfId="64" totalsRowDxfId="62" headerRowBorderDxfId="65" tableBorderDxfId="63">
  <tableColumns count="29">
    <tableColumn id="1" name="Nr" dataDxfId="61" totalsRowDxfId="60"/>
    <tableColumn id="2" name="Bauteil" dataDxfId="59" totalsRowDxfId="58"/>
    <tableColumn id="3" name="Detail" dataDxfId="57" totalsRowDxfId="56"/>
    <tableColumn id="4" name="Maße" dataDxfId="55" totalsRowDxfId="54"/>
    <tableColumn id="5" name="Material (KM)" dataDxfId="53" totalsRowDxfId="52"/>
    <tableColumn id="6" name="Menge" dataDxfId="51" totalsRowDxfId="50"/>
    <tableColumn id="7" name="Einheit" dataDxfId="49" totalsRowDxfId="48">
      <calculatedColumnFormula>IF($E99=0,"",VLOOKUP($E99,[1]Gesamt!$B:$J,8,0))</calculatedColumnFormula>
    </tableColumn>
    <tableColumn id="8" name="Einzelpreis" dataDxfId="47" totalsRowDxfId="46">
      <calculatedColumnFormula>IF($E99=0,"",VLOOKUP($E99,[1]Gesamt!$B:$J,4,0))</calculatedColumnFormula>
    </tableColumn>
    <tableColumn id="9" name="Summe" dataDxfId="45" totalsRowDxfId="44">
      <calculatedColumnFormula>IF(E99=0,"",ROUND(SUM(F99*H99),0))</calculatedColumnFormula>
    </tableColumn>
    <tableColumn id="10" name="Bauteil ∑" totalsRowFunction="custom" dataDxfId="43" totalsRowDxfId="42">
      <totalsRowFormula>SUBTOTAL(109,Bauteil10[Summe])</totalsRowFormula>
    </tableColumn>
    <tableColumn id="11" name="Kürzel" dataDxfId="41" totalsRowDxfId="40">
      <calculatedColumnFormula>IF($E99=0,"",VLOOKUP($E99,[1]Gesamt!$B:$J,2,0))</calculatedColumnFormula>
    </tableColumn>
    <tableColumn id="12" name="K" dataDxfId="39" totalsRowDxfId="38">
      <calculatedColumnFormula>IF(I99="","",IF(I99=0,"",IF(ISNA(K99),"!!!","")))</calculatedColumnFormula>
    </tableColumn>
    <tableColumn id="22" name="kg" dataDxfId="37" totalsRowDxfId="36">
      <calculatedColumnFormula>IF($E99=0,"",VLOOKUP($E99,[1]Gesamt!$B:$J,9,0)*Bauteil10[[#This Row],[Menge]])</calculatedColumnFormula>
    </tableColumn>
    <tableColumn id="13" name="B" dataDxfId="35" totalsRowDxfId="34">
      <calculatedColumnFormula>IF($K99="B",$I99,"")</calculatedColumnFormula>
    </tableColumn>
    <tableColumn id="14" name="Bel" dataDxfId="33" totalsRowDxfId="32">
      <calculatedColumnFormula>IF($K99="Bel",$I99,"")</calculatedColumnFormula>
    </tableColumn>
    <tableColumn id="15" name="Ton" dataDxfId="31" totalsRowDxfId="30">
      <calculatedColumnFormula>IF($K99="Ton",$I99,"")</calculatedColumnFormula>
    </tableColumn>
    <tableColumn id="16" name="Video" dataDxfId="29" totalsRowDxfId="28">
      <calculatedColumnFormula>IF($K99="Video",$I99,"")</calculatedColumnFormula>
    </tableColumn>
    <tableColumn id="17" name="Req" dataDxfId="27" totalsRowDxfId="26">
      <calculatedColumnFormula>IF($K99="Req",$I99,"")</calculatedColumnFormula>
    </tableColumn>
    <tableColumn id="18" name="T" dataDxfId="25" totalsRowDxfId="24">
      <calculatedColumnFormula>IF($K99="T",$I99,"")</calculatedColumnFormula>
    </tableColumn>
    <tableColumn id="19" name="S" dataDxfId="23" totalsRowDxfId="22">
      <calculatedColumnFormula>IF($K99="S",$I99,"")</calculatedColumnFormula>
    </tableColumn>
    <tableColumn id="20" name="M" dataDxfId="21" totalsRowDxfId="20">
      <calculatedColumnFormula>IF($K99="M",$I99,"")</calculatedColumnFormula>
    </tableColumn>
    <tableColumn id="31" name="D" dataDxfId="19" totalsRowDxfId="18">
      <calculatedColumnFormula>IF($K99="D",$I99,"")</calculatedColumnFormula>
    </tableColumn>
    <tableColumn id="21" name="P" dataDxfId="17" totalsRowDxfId="16">
      <calculatedColumnFormula>IF($K99="P",$I99,"")</calculatedColumnFormula>
    </tableColumn>
    <tableColumn id="24" name="!" dataDxfId="15" totalsRowDxfId="14"/>
    <tableColumn id="25" name="KM T" dataDxfId="13" totalsRowDxfId="12">
      <calculatedColumnFormula>IF(COUNTIF($E99,"KM Tischler**"),$I99,"")</calculatedColumnFormula>
    </tableColumn>
    <tableColumn id="26" name="KM S" dataDxfId="11" totalsRowDxfId="10">
      <calculatedColumnFormula>IF(COUNTIF($E99,"KM Schlosser**"),$I99,"")</calculatedColumnFormula>
    </tableColumn>
    <tableColumn id="27" name="KM M" dataDxfId="9" totalsRowDxfId="8">
      <calculatedColumnFormula>IF(COUNTIF($E99,"KM Maler**"),$I99,"")</calculatedColumnFormula>
    </tableColumn>
    <tableColumn id="28" name="KM D" dataDxfId="7" totalsRowDxfId="6">
      <calculatedColumnFormula>IF(COUNTIF($E99,"KM Deko**"),$I99,"")</calculatedColumnFormula>
    </tableColumn>
    <tableColumn id="29" name="KM P" dataDxfId="5" totalsRowDxfId="4">
      <calculatedColumnFormula>IF(COUNTIF($E99,"KM Plastik**"),$I99,"")</calculatedColumnFormula>
    </tableColumn>
  </tableColumns>
  <tableStyleInfo name="Kalk" showFirstColumn="0" showLastColumn="0" showRowStripes="1" showColumnStripes="0"/>
</table>
</file>

<file path=xl/tables/table11.xml><?xml version="1.0" encoding="utf-8"?>
<table xmlns="http://schemas.openxmlformats.org/spreadsheetml/2006/main" id="21" name="Anfügen1" displayName="Anfügen1" ref="A1:H94" tableType="queryTable" totalsRowShown="0">
  <autoFilter ref="A1:H94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" name="Bauteil1_2" displayName="Bauteil1_2" ref="A1:H19" tableType="queryTable" totalsRowShown="0">
  <autoFilter ref="A1:H19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3" name="Bauteil2_2" displayName="Bauteil2_2" ref="A1:H19" tableType="queryTable" totalsRowShown="0">
  <autoFilter ref="A1:H19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id="13" name="Bauteil3_2" displayName="Bauteil3_2" ref="A1:H11" tableType="queryTable" totalsRowShown="0">
  <autoFilter ref="A1:H11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id="14" name="Bauteil4_2" displayName="Bauteil4_2" ref="A1:H9" tableType="queryTable" totalsRowShown="0">
  <autoFilter ref="A1:H9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15" name="Bauteil5_2" displayName="Bauteil5_2" ref="A1:H9" tableType="queryTable" totalsRowShown="0">
  <autoFilter ref="A1:H9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id="16" name="Bauteil6_2" displayName="Bauteil6_2" ref="A1:H9" tableType="queryTable" totalsRowShown="0">
  <autoFilter ref="A1:H9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id="17" name="Bauteil7_2" displayName="Bauteil7_2" ref="A1:H9" tableType="queryTable" totalsRowShown="0">
  <autoFilter ref="A1:H9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id="18" name="Bauteil8_2" displayName="Bauteil8_2" ref="A1:H6" tableType="queryTable" totalsRowShown="0">
  <autoFilter ref="A1:H6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Bauteil2" displayName="Bauteil2" ref="A20:AC38" totalsRowCount="1" headerRowDxfId="570" dataDxfId="568" totalsRowDxfId="566" headerRowBorderDxfId="569" tableBorderDxfId="567">
  <tableColumns count="29">
    <tableColumn id="1" name="Nr" dataDxfId="565" totalsRowDxfId="564"/>
    <tableColumn id="2" name="Bauteil" dataDxfId="563" totalsRowDxfId="562"/>
    <tableColumn id="3" name="Detail" dataDxfId="561" totalsRowDxfId="560"/>
    <tableColumn id="4" name="Maße" dataDxfId="559" totalsRowDxfId="558"/>
    <tableColumn id="5" name="Material (KM)" dataDxfId="557" totalsRowDxfId="556"/>
    <tableColumn id="6" name="Menge" dataDxfId="555" totalsRowDxfId="554"/>
    <tableColumn id="7" name="Einheit" dataDxfId="553" totalsRowDxfId="552">
      <calculatedColumnFormula>IF($E21=0,"",VLOOKUP($E21,[1]Gesamt!$B:$J,8,0))</calculatedColumnFormula>
    </tableColumn>
    <tableColumn id="8" name="Einzelpreis" dataDxfId="551" totalsRowDxfId="550">
      <calculatedColumnFormula>IF($E21=0,"",VLOOKUP($E21,[1]Gesamt!$B:$J,4,0))</calculatedColumnFormula>
    </tableColumn>
    <tableColumn id="9" name="Summe" dataDxfId="549" totalsRowDxfId="548">
      <calculatedColumnFormula>IF(E21=0,"",ROUND(SUM(F21*H21),0))</calculatedColumnFormula>
    </tableColumn>
    <tableColumn id="10" name="Bauteil ∑" totalsRowFunction="custom" dataDxfId="547" totalsRowDxfId="546">
      <totalsRowFormula>SUBTOTAL(109,Bauteil2[Summe])</totalsRowFormula>
    </tableColumn>
    <tableColumn id="11" name="Kürzel" dataDxfId="545" totalsRowDxfId="544">
      <calculatedColumnFormula>IF($E21=0,"",VLOOKUP($E21,[1]Gesamt!$B:$J,2,0))</calculatedColumnFormula>
    </tableColumn>
    <tableColumn id="12" name="K" dataDxfId="543" totalsRowDxfId="542">
      <calculatedColumnFormula>IF(I21="","",IF(I21=0,"",IF(ISNA(K21),"!!!","")))</calculatedColumnFormula>
    </tableColumn>
    <tableColumn id="22" name="kg" dataDxfId="541" totalsRowDxfId="540">
      <calculatedColumnFormula>IF($E21=0,"",VLOOKUP($E21,[1]Gesamt!$B:$J,9,0)*Bauteil2[[#This Row],[Menge]])</calculatedColumnFormula>
    </tableColumn>
    <tableColumn id="13" name="B" dataDxfId="539" totalsRowDxfId="538">
      <calculatedColumnFormula>IF($K21="B",$I21,"")</calculatedColumnFormula>
    </tableColumn>
    <tableColumn id="14" name="Bel" dataDxfId="537" totalsRowDxfId="536">
      <calculatedColumnFormula>IF($K21="Bel",$I21,"")</calculatedColumnFormula>
    </tableColumn>
    <tableColumn id="15" name="Ton" dataDxfId="535" totalsRowDxfId="534">
      <calculatedColumnFormula>IF($K21="Ton",$I21,"")</calculatedColumnFormula>
    </tableColumn>
    <tableColumn id="16" name="Video" dataDxfId="533" totalsRowDxfId="532">
      <calculatedColumnFormula>IF($K21="Video",$I21,"")</calculatedColumnFormula>
    </tableColumn>
    <tableColumn id="17" name="Req" dataDxfId="531" totalsRowDxfId="530">
      <calculatedColumnFormula>IF($K21="Req",$I21,"")</calculatedColumnFormula>
    </tableColumn>
    <tableColumn id="18" name="T" dataDxfId="529" totalsRowDxfId="528">
      <calculatedColumnFormula>IF($K21="T",$I21,"")</calculatedColumnFormula>
    </tableColumn>
    <tableColumn id="19" name="S" dataDxfId="527" totalsRowDxfId="526">
      <calculatedColumnFormula>IF($K21="S",$I21,"")</calculatedColumnFormula>
    </tableColumn>
    <tableColumn id="20" name="M" dataDxfId="525" totalsRowDxfId="524">
      <calculatedColumnFormula>IF($K21="M",$I21,"")</calculatedColumnFormula>
    </tableColumn>
    <tableColumn id="31" name="D" dataDxfId="523" totalsRowDxfId="522">
      <calculatedColumnFormula>IF($K21="D",$I21,"")</calculatedColumnFormula>
    </tableColumn>
    <tableColumn id="21" name="P" dataDxfId="521" totalsRowDxfId="520">
      <calculatedColumnFormula>IF($K21="P",$I21,"")</calculatedColumnFormula>
    </tableColumn>
    <tableColumn id="24" name="!" dataDxfId="519" totalsRowDxfId="518"/>
    <tableColumn id="25" name="KM T" dataDxfId="517" totalsRowDxfId="516">
      <calculatedColumnFormula>IF(COUNTIF($E21,"KM Tischler**"),$I21,"")</calculatedColumnFormula>
    </tableColumn>
    <tableColumn id="26" name="KM S" dataDxfId="515" totalsRowDxfId="514">
      <calculatedColumnFormula>IF(COUNTIF($E21,"KM Schlosser**"),$I21,"")</calculatedColumnFormula>
    </tableColumn>
    <tableColumn id="27" name="KM M" dataDxfId="513" totalsRowDxfId="512">
      <calculatedColumnFormula>IF(COUNTIF($E21,"KM Maler**"),$I21,"")</calculatedColumnFormula>
    </tableColumn>
    <tableColumn id="28" name="KM D" dataDxfId="511" totalsRowDxfId="510">
      <calculatedColumnFormula>IF(COUNTIF($E21,"KM Deko**"),$I21,"")</calculatedColumnFormula>
    </tableColumn>
    <tableColumn id="29" name="KM P" dataDxfId="509" totalsRowDxfId="508">
      <calculatedColumnFormula>IF(COUNTIF($E21,"KM Plastik**"),$I21,"")</calculatedColumnFormula>
    </tableColumn>
  </tableColumns>
  <tableStyleInfo name="Kalk" showFirstColumn="0" showLastColumn="0" showRowStripes="1" showColumnStripes="0"/>
</table>
</file>

<file path=xl/tables/table20.xml><?xml version="1.0" encoding="utf-8"?>
<table xmlns="http://schemas.openxmlformats.org/spreadsheetml/2006/main" id="19" name="Bauteil9_2" displayName="Bauteil9_2" ref="A1:H6" tableType="queryTable" totalsRowShown="0">
  <autoFilter ref="A1:H6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id="20" name="Bauteil10_2" displayName="Bauteil10_2" ref="A1:H6" tableType="queryTable" totalsRowShown="0">
  <autoFilter ref="A1:H6"/>
  <tableColumns count="8">
    <tableColumn id="1" uniqueName="1" name="Bauteil" queryTableFieldId="1"/>
    <tableColumn id="2" uniqueName="2" name="Material (KM)" queryTableFieldId="2"/>
    <tableColumn id="3" uniqueName="3" name="Menge" queryTableFieldId="3"/>
    <tableColumn id="4" uniqueName="4" name="Einheit" queryTableFieldId="4"/>
    <tableColumn id="5" uniqueName="5" name="Einzelpreis" queryTableFieldId="5"/>
    <tableColumn id="6" uniqueName="6" name="Summe" queryTableFieldId="6"/>
    <tableColumn id="7" uniqueName="7" name="Kürzel" queryTableFieldId="7"/>
    <tableColumn id="8" uniqueName="8" name="kg" queryTableFieldId="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5" name="Bauteil3" displayName="Bauteil3" ref="A39:AC49" totalsRowCount="1" headerRowDxfId="507" dataDxfId="505" totalsRowDxfId="503" headerRowBorderDxfId="506" tableBorderDxfId="504">
  <tableColumns count="29">
    <tableColumn id="1" name="Nr" dataDxfId="502" totalsRowDxfId="501"/>
    <tableColumn id="2" name="Bauteil" dataDxfId="500" totalsRowDxfId="499"/>
    <tableColumn id="3" name="Detail" dataDxfId="498" totalsRowDxfId="497"/>
    <tableColumn id="4" name="Maße" dataDxfId="496" totalsRowDxfId="495"/>
    <tableColumn id="5" name="Material (KM)" dataDxfId="494" totalsRowDxfId="493"/>
    <tableColumn id="6" name="Menge" dataDxfId="492" totalsRowDxfId="491"/>
    <tableColumn id="7" name="Einheit" dataDxfId="490" totalsRowDxfId="489">
      <calculatedColumnFormula>IF($E40=0,"",VLOOKUP($E40,[1]Gesamt!$B:$J,8,0))</calculatedColumnFormula>
    </tableColumn>
    <tableColumn id="8" name="Einzelpreis" dataDxfId="488" totalsRowDxfId="487">
      <calculatedColumnFormula>IF($E40=0,"",VLOOKUP($E40,[1]Gesamt!$B:$J,4,0))</calculatedColumnFormula>
    </tableColumn>
    <tableColumn id="9" name="Summe" dataDxfId="486" totalsRowDxfId="485">
      <calculatedColumnFormula>IF(E40=0,"",ROUND(SUM(F40*H40),0))</calculatedColumnFormula>
    </tableColumn>
    <tableColumn id="10" name="Bauteil ∑" totalsRowFunction="custom" dataDxfId="484" totalsRowDxfId="483">
      <totalsRowFormula>SUBTOTAL(109,Bauteil3[Summe])</totalsRowFormula>
    </tableColumn>
    <tableColumn id="11" name="Kürzel" dataDxfId="482" totalsRowDxfId="481">
      <calculatedColumnFormula>IF($E40=0,"",VLOOKUP($E40,[1]Gesamt!$B:$J,2,0))</calculatedColumnFormula>
    </tableColumn>
    <tableColumn id="12" name="K" dataDxfId="480" totalsRowDxfId="479">
      <calculatedColumnFormula>IF(I40="","",IF(I40=0,"",IF(ISNA(K40),"!!!","")))</calculatedColumnFormula>
    </tableColumn>
    <tableColumn id="22" name="kg" dataDxfId="478" totalsRowDxfId="477">
      <calculatedColumnFormula>IF($E40=0,"",VLOOKUP($E40,[1]Gesamt!$B:$J,9,0)*Bauteil3[[#This Row],[Menge]])</calculatedColumnFormula>
    </tableColumn>
    <tableColumn id="13" name="B" dataDxfId="476" totalsRowDxfId="475">
      <calculatedColumnFormula>IF($K40="B",$I40,"")</calculatedColumnFormula>
    </tableColumn>
    <tableColumn id="14" name="Bel" dataDxfId="474" totalsRowDxfId="473">
      <calculatedColumnFormula>IF($K40="Bel",$I40,"")</calculatedColumnFormula>
    </tableColumn>
    <tableColumn id="15" name="Ton" dataDxfId="472" totalsRowDxfId="471">
      <calculatedColumnFormula>IF($K40="Ton",$I40,"")</calculatedColumnFormula>
    </tableColumn>
    <tableColumn id="16" name="Video" dataDxfId="470" totalsRowDxfId="469">
      <calculatedColumnFormula>IF($K40="Video",$I40,"")</calculatedColumnFormula>
    </tableColumn>
    <tableColumn id="17" name="Req" dataDxfId="468" totalsRowDxfId="467">
      <calculatedColumnFormula>IF($K40="Req",$I40,"")</calculatedColumnFormula>
    </tableColumn>
    <tableColumn id="18" name="T" dataDxfId="466" totalsRowDxfId="465">
      <calculatedColumnFormula>IF($K40="T",$I40,"")</calculatedColumnFormula>
    </tableColumn>
    <tableColumn id="19" name="S" dataDxfId="464" totalsRowDxfId="463">
      <calculatedColumnFormula>IF($K40="S",$I40,"")</calculatedColumnFormula>
    </tableColumn>
    <tableColumn id="20" name="M" dataDxfId="462" totalsRowDxfId="461">
      <calculatedColumnFormula>IF($K40="M",$I40,"")</calculatedColumnFormula>
    </tableColumn>
    <tableColumn id="31" name="D" dataDxfId="460" totalsRowDxfId="459">
      <calculatedColumnFormula>IF($K40="D",$I40,"")</calculatedColumnFormula>
    </tableColumn>
    <tableColumn id="21" name="P" dataDxfId="458" totalsRowDxfId="457">
      <calculatedColumnFormula>IF($K40="P",$I40,"")</calculatedColumnFormula>
    </tableColumn>
    <tableColumn id="24" name="!" dataDxfId="456" totalsRowDxfId="455"/>
    <tableColumn id="25" name="KM T" dataDxfId="454" totalsRowDxfId="453">
      <calculatedColumnFormula>IF(COUNTIF($E40,"KM Tischler**"),$I40,"")</calculatedColumnFormula>
    </tableColumn>
    <tableColumn id="26" name="KM S" dataDxfId="452" totalsRowDxfId="451">
      <calculatedColumnFormula>IF(COUNTIF($E40,"KM Schlosser**"),$I40,"")</calculatedColumnFormula>
    </tableColumn>
    <tableColumn id="27" name="KM M" dataDxfId="450" totalsRowDxfId="449">
      <calculatedColumnFormula>IF(COUNTIF($E40,"KM Maler**"),$I40,"")</calculatedColumnFormula>
    </tableColumn>
    <tableColumn id="28" name="KM D" dataDxfId="448" totalsRowDxfId="447">
      <calculatedColumnFormula>IF(COUNTIF($E40,"KM Deko**"),$I40,"")</calculatedColumnFormula>
    </tableColumn>
    <tableColumn id="29" name="KM P" dataDxfId="446" totalsRowDxfId="445">
      <calculatedColumnFormula>IF(COUNTIF($E40,"KM Plastik**"),$I40,"")</calculatedColumnFormula>
    </tableColumn>
  </tableColumns>
  <tableStyleInfo name="Kalk" showFirstColumn="0" showLastColumn="0" showRowStripes="1" showColumnStripes="0"/>
</table>
</file>

<file path=xl/tables/table4.xml><?xml version="1.0" encoding="utf-8"?>
<table xmlns="http://schemas.openxmlformats.org/spreadsheetml/2006/main" id="6" name="Bauteil4" displayName="Bauteil4" ref="A50:AC58" totalsRowCount="1" headerRowDxfId="444" dataDxfId="442" totalsRowDxfId="440" headerRowBorderDxfId="443" tableBorderDxfId="441">
  <tableColumns count="29">
    <tableColumn id="1" name="Nr" dataDxfId="439" totalsRowDxfId="438"/>
    <tableColumn id="2" name="Bauteil" dataDxfId="437" totalsRowDxfId="436"/>
    <tableColumn id="3" name="Detail" dataDxfId="435" totalsRowDxfId="434"/>
    <tableColumn id="4" name="Maße" dataDxfId="433" totalsRowDxfId="432"/>
    <tableColumn id="5" name="Material (KM)" dataDxfId="431" totalsRowDxfId="430"/>
    <tableColumn id="6" name="Menge" dataDxfId="429" totalsRowDxfId="428"/>
    <tableColumn id="7" name="Einheit" dataDxfId="427" totalsRowDxfId="426">
      <calculatedColumnFormula>IF($E51=0,"",VLOOKUP($E51,[1]Gesamt!$B:$J,8,0))</calculatedColumnFormula>
    </tableColumn>
    <tableColumn id="8" name="Einzelpreis" dataDxfId="425" totalsRowDxfId="424">
      <calculatedColumnFormula>IF($E51=0,"",VLOOKUP($E51,[1]Gesamt!$B:$J,4,0))</calculatedColumnFormula>
    </tableColumn>
    <tableColumn id="9" name="Summe" dataDxfId="423" totalsRowDxfId="422">
      <calculatedColumnFormula>IF(E51=0,"",ROUND(SUM(F51*H51),0))</calculatedColumnFormula>
    </tableColumn>
    <tableColumn id="10" name="Bauteil ∑" totalsRowFunction="custom" dataDxfId="421" totalsRowDxfId="420">
      <totalsRowFormula>SUBTOTAL(109,Bauteil4[Summe])</totalsRowFormula>
    </tableColumn>
    <tableColumn id="11" name="Kürzel" dataDxfId="419" totalsRowDxfId="418">
      <calculatedColumnFormula>IF($E51=0,"",VLOOKUP($E51,[1]Gesamt!$B:$J,2,0))</calculatedColumnFormula>
    </tableColumn>
    <tableColumn id="12" name="K" dataDxfId="417" totalsRowDxfId="416">
      <calculatedColumnFormula>IF(I51="","",IF(I51=0,"",IF(ISNA(K51),"!!!","")))</calculatedColumnFormula>
    </tableColumn>
    <tableColumn id="22" name="kg" dataDxfId="415" totalsRowDxfId="414">
      <calculatedColumnFormula>IF($E51=0,"",VLOOKUP($E51,[1]Gesamt!$B:$J,9,0)*Bauteil4[[#This Row],[Menge]])</calculatedColumnFormula>
    </tableColumn>
    <tableColumn id="13" name="B" dataDxfId="413" totalsRowDxfId="412">
      <calculatedColumnFormula>IF($K51="B",$I51,"")</calculatedColumnFormula>
    </tableColumn>
    <tableColumn id="14" name="Bel" dataDxfId="411" totalsRowDxfId="410">
      <calculatedColumnFormula>IF($K51="Bel",$I51,"")</calculatedColumnFormula>
    </tableColumn>
    <tableColumn id="15" name="Ton" dataDxfId="409" totalsRowDxfId="408">
      <calculatedColumnFormula>IF($K51="Ton",$I51,"")</calculatedColumnFormula>
    </tableColumn>
    <tableColumn id="16" name="Video" dataDxfId="407" totalsRowDxfId="406">
      <calculatedColumnFormula>IF($K51="Video",$I51,"")</calculatedColumnFormula>
    </tableColumn>
    <tableColumn id="17" name="Req" dataDxfId="405" totalsRowDxfId="404">
      <calculatedColumnFormula>IF($K51="Req",$I51,"")</calculatedColumnFormula>
    </tableColumn>
    <tableColumn id="18" name="T" dataDxfId="403" totalsRowDxfId="402">
      <calculatedColumnFormula>IF($K51="T",$I51,"")</calculatedColumnFormula>
    </tableColumn>
    <tableColumn id="19" name="S" dataDxfId="401" totalsRowDxfId="400">
      <calculatedColumnFormula>IF($K51="S",$I51,"")</calculatedColumnFormula>
    </tableColumn>
    <tableColumn id="20" name="M" dataDxfId="399" totalsRowDxfId="398">
      <calculatedColumnFormula>IF($K51="M",$I51,"")</calculatedColumnFormula>
    </tableColumn>
    <tableColumn id="31" name="D" dataDxfId="397" totalsRowDxfId="396">
      <calculatedColumnFormula>IF($K51="D",$I51,"")</calculatedColumnFormula>
    </tableColumn>
    <tableColumn id="21" name="P" dataDxfId="395" totalsRowDxfId="394">
      <calculatedColumnFormula>IF($K51="P",$I51,"")</calculatedColumnFormula>
    </tableColumn>
    <tableColumn id="24" name="!" dataDxfId="393" totalsRowDxfId="392"/>
    <tableColumn id="25" name="KM T" dataDxfId="391" totalsRowDxfId="390">
      <calculatedColumnFormula>IF(COUNTIF($E51,"KM Tischler**"),$I51,"")</calculatedColumnFormula>
    </tableColumn>
    <tableColumn id="26" name="KM S" dataDxfId="389" totalsRowDxfId="388">
      <calculatedColumnFormula>IF(COUNTIF($E51,"KM Schlosser**"),$I51,"")</calculatedColumnFormula>
    </tableColumn>
    <tableColumn id="27" name="KM M" dataDxfId="387" totalsRowDxfId="386">
      <calculatedColumnFormula>IF(COUNTIF($E51,"KM Maler**"),$I51,"")</calculatedColumnFormula>
    </tableColumn>
    <tableColumn id="28" name="KM D" dataDxfId="385" totalsRowDxfId="384">
      <calculatedColumnFormula>IF(COUNTIF($E51,"KM Deko**"),$I51,"")</calculatedColumnFormula>
    </tableColumn>
    <tableColumn id="29" name="KM P" dataDxfId="383" totalsRowDxfId="382">
      <calculatedColumnFormula>IF(COUNTIF($E51,"KM Plastik**"),$I51,"")</calculatedColumnFormula>
    </tableColumn>
  </tableColumns>
  <tableStyleInfo name="Kalk" showFirstColumn="0" showLastColumn="0" showRowStripes="1" showColumnStripes="0"/>
</table>
</file>

<file path=xl/tables/table5.xml><?xml version="1.0" encoding="utf-8"?>
<table xmlns="http://schemas.openxmlformats.org/spreadsheetml/2006/main" id="7" name="Bauteil5" displayName="Bauteil5" ref="A59:AC67" totalsRowCount="1" headerRowDxfId="381" dataDxfId="379" totalsRowDxfId="377" headerRowBorderDxfId="380" tableBorderDxfId="378">
  <tableColumns count="29">
    <tableColumn id="1" name="Nr" dataDxfId="376" totalsRowDxfId="375"/>
    <tableColumn id="2" name="Bauteil" dataDxfId="374" totalsRowDxfId="373"/>
    <tableColumn id="3" name="Detail" dataDxfId="372" totalsRowDxfId="371"/>
    <tableColumn id="4" name="Maße" dataDxfId="370" totalsRowDxfId="369"/>
    <tableColumn id="5" name="Material (KM)" dataDxfId="368" totalsRowDxfId="367"/>
    <tableColumn id="6" name="Menge" dataDxfId="366" totalsRowDxfId="365"/>
    <tableColumn id="7" name="Einheit" dataDxfId="364" totalsRowDxfId="363">
      <calculatedColumnFormula>IF($E60=0,"",VLOOKUP($E60,[1]Gesamt!$B:$J,8,0))</calculatedColumnFormula>
    </tableColumn>
    <tableColumn id="8" name="Einzelpreis" dataDxfId="362" totalsRowDxfId="361">
      <calculatedColumnFormula>IF($E60=0,"",VLOOKUP($E60,[1]Gesamt!$B:$J,4,0))</calculatedColumnFormula>
    </tableColumn>
    <tableColumn id="9" name="Summe" dataDxfId="360" totalsRowDxfId="359">
      <calculatedColumnFormula>IF(E60=0,"",ROUND(SUM(F60*H60),0))</calculatedColumnFormula>
    </tableColumn>
    <tableColumn id="10" name="Bauteil ∑" totalsRowFunction="custom" dataDxfId="358" totalsRowDxfId="357">
      <totalsRowFormula>SUBTOTAL(109,Bauteil5[Summe])</totalsRowFormula>
    </tableColumn>
    <tableColumn id="11" name="Kürzel" dataDxfId="356" totalsRowDxfId="355">
      <calculatedColumnFormula>IF($E60=0,"",VLOOKUP($E60,[1]Gesamt!$B:$J,2,0))</calculatedColumnFormula>
    </tableColumn>
    <tableColumn id="12" name="K" dataDxfId="354" totalsRowDxfId="353">
      <calculatedColumnFormula>IF(I60="","",IF(I60=0,"",IF(ISNA(K60),"!!!","")))</calculatedColumnFormula>
    </tableColumn>
    <tableColumn id="22" name="kg" dataDxfId="352" totalsRowDxfId="351">
      <calculatedColumnFormula>IF($E60=0,"",VLOOKUP($E60,[1]Gesamt!$B:$J,9,0)*Bauteil5[[#This Row],[Menge]])</calculatedColumnFormula>
    </tableColumn>
    <tableColumn id="13" name="B" dataDxfId="350" totalsRowDxfId="349">
      <calculatedColumnFormula>IF($K60="B",$I60,"")</calculatedColumnFormula>
    </tableColumn>
    <tableColumn id="14" name="Bel" dataDxfId="348" totalsRowDxfId="347">
      <calculatedColumnFormula>IF($K60="Bel",$I60,"")</calculatedColumnFormula>
    </tableColumn>
    <tableColumn id="15" name="Ton" dataDxfId="346" totalsRowDxfId="345">
      <calculatedColumnFormula>IF($K60="Ton",$I60,"")</calculatedColumnFormula>
    </tableColumn>
    <tableColumn id="16" name="Video" dataDxfId="344" totalsRowDxfId="343">
      <calculatedColumnFormula>IF($K60="Video",$I60,"")</calculatedColumnFormula>
    </tableColumn>
    <tableColumn id="17" name="Req" dataDxfId="342" totalsRowDxfId="341">
      <calculatedColumnFormula>IF($K60="Req",$I60,"")</calculatedColumnFormula>
    </tableColumn>
    <tableColumn id="18" name="T" dataDxfId="340" totalsRowDxfId="339">
      <calculatedColumnFormula>IF($K60="T",$I60,"")</calculatedColumnFormula>
    </tableColumn>
    <tableColumn id="19" name="S" dataDxfId="338" totalsRowDxfId="337">
      <calculatedColumnFormula>IF($K60="S",$I60,"")</calculatedColumnFormula>
    </tableColumn>
    <tableColumn id="20" name="M" dataDxfId="336" totalsRowDxfId="335">
      <calculatedColumnFormula>IF($K60="M",$I60,"")</calculatedColumnFormula>
    </tableColumn>
    <tableColumn id="31" name="D" dataDxfId="334" totalsRowDxfId="333">
      <calculatedColumnFormula>IF($K60="D",$I60,"")</calculatedColumnFormula>
    </tableColumn>
    <tableColumn id="21" name="P" dataDxfId="332" totalsRowDxfId="331">
      <calculatedColumnFormula>IF($K60="P",$I60,"")</calculatedColumnFormula>
    </tableColumn>
    <tableColumn id="24" name="!" dataDxfId="330" totalsRowDxfId="329"/>
    <tableColumn id="25" name="KM T" dataDxfId="328" totalsRowDxfId="327">
      <calculatedColumnFormula>IF(COUNTIF($E60,"KM Tischler**"),$I60,"")</calculatedColumnFormula>
    </tableColumn>
    <tableColumn id="26" name="KM S" dataDxfId="326" totalsRowDxfId="325">
      <calculatedColumnFormula>IF(COUNTIF($E60,"KM Schlosser**"),$I60,"")</calculatedColumnFormula>
    </tableColumn>
    <tableColumn id="27" name="KM M" dataDxfId="324" totalsRowDxfId="323">
      <calculatedColumnFormula>IF(COUNTIF($E60,"KM Maler**"),$I60,"")</calculatedColumnFormula>
    </tableColumn>
    <tableColumn id="28" name="KM D" dataDxfId="322" totalsRowDxfId="321">
      <calculatedColumnFormula>IF(COUNTIF($E60,"KM Deko**"),$I60,"")</calculatedColumnFormula>
    </tableColumn>
    <tableColumn id="29" name="KM P" dataDxfId="320" totalsRowDxfId="319">
      <calculatedColumnFormula>IF(COUNTIF($E60,"KM Plastik**"),$I60,"")</calculatedColumnFormula>
    </tableColumn>
  </tableColumns>
  <tableStyleInfo name="Kalk" showFirstColumn="0" showLastColumn="0" showRowStripes="1" showColumnStripes="0"/>
</table>
</file>

<file path=xl/tables/table6.xml><?xml version="1.0" encoding="utf-8"?>
<table xmlns="http://schemas.openxmlformats.org/spreadsheetml/2006/main" id="8" name="Bauteil6" displayName="Bauteil6" ref="A68:AC76" totalsRowCount="1" headerRowDxfId="318" dataDxfId="316" totalsRowDxfId="314" headerRowBorderDxfId="317" tableBorderDxfId="315">
  <tableColumns count="29">
    <tableColumn id="1" name="Nr" dataDxfId="313" totalsRowDxfId="312"/>
    <tableColumn id="2" name="Bauteil" dataDxfId="311" totalsRowDxfId="310"/>
    <tableColumn id="3" name="Detail" dataDxfId="309" totalsRowDxfId="308"/>
    <tableColumn id="4" name="Maße" dataDxfId="307" totalsRowDxfId="306"/>
    <tableColumn id="5" name="Material (KM)" dataDxfId="305" totalsRowDxfId="304"/>
    <tableColumn id="6" name="Menge" dataDxfId="303" totalsRowDxfId="302"/>
    <tableColumn id="7" name="Einheit" dataDxfId="301" totalsRowDxfId="300">
      <calculatedColumnFormula>IF($E69=0,"",VLOOKUP($E69,[1]Gesamt!$B:$J,8,0))</calculatedColumnFormula>
    </tableColumn>
    <tableColumn id="8" name="Einzelpreis" dataDxfId="299" totalsRowDxfId="298">
      <calculatedColumnFormula>IF($E69=0,"",VLOOKUP($E69,[1]Gesamt!$B:$J,4,0))</calculatedColumnFormula>
    </tableColumn>
    <tableColumn id="9" name="Summe" dataDxfId="297" totalsRowDxfId="296">
      <calculatedColumnFormula>IF(E69=0,"",ROUND(SUM(F69*H69),0))</calculatedColumnFormula>
    </tableColumn>
    <tableColumn id="10" name="Bauteil ∑" totalsRowFunction="custom" dataDxfId="295" totalsRowDxfId="294">
      <totalsRowFormula>SUBTOTAL(109,Bauteil6[Summe])</totalsRowFormula>
    </tableColumn>
    <tableColumn id="11" name="Kürzel" dataDxfId="293" totalsRowDxfId="292">
      <calculatedColumnFormula>IF($E69=0,"",VLOOKUP($E69,[1]Gesamt!$B:$J,2,0))</calculatedColumnFormula>
    </tableColumn>
    <tableColumn id="12" name="K" dataDxfId="291" totalsRowDxfId="290">
      <calculatedColumnFormula>IF(I69="","",IF(I69=0,"",IF(ISNA(K69),"!!!","")))</calculatedColumnFormula>
    </tableColumn>
    <tableColumn id="22" name="kg" dataDxfId="289" totalsRowDxfId="288">
      <calculatedColumnFormula>IF($E69=0,"",VLOOKUP($E69,[1]Gesamt!$B:$J,9,0)*Bauteil6[[#This Row],[Menge]])</calculatedColumnFormula>
    </tableColumn>
    <tableColumn id="13" name="B" dataDxfId="287" totalsRowDxfId="286">
      <calculatedColumnFormula>IF($K69="B",$I69,"")</calculatedColumnFormula>
    </tableColumn>
    <tableColumn id="14" name="Bel" dataDxfId="285" totalsRowDxfId="284">
      <calculatedColumnFormula>IF($K69="Bel",$I69,"")</calculatedColumnFormula>
    </tableColumn>
    <tableColumn id="15" name="Ton" dataDxfId="283" totalsRowDxfId="282">
      <calculatedColumnFormula>IF($K69="Ton",$I69,"")</calculatedColumnFormula>
    </tableColumn>
    <tableColumn id="16" name="Video" dataDxfId="281" totalsRowDxfId="280">
      <calculatedColumnFormula>IF($K69="Video",$I69,"")</calculatedColumnFormula>
    </tableColumn>
    <tableColumn id="17" name="Req" dataDxfId="279" totalsRowDxfId="278">
      <calculatedColumnFormula>IF($K69="Req",$I69,"")</calculatedColumnFormula>
    </tableColumn>
    <tableColumn id="18" name="T" dataDxfId="277" totalsRowDxfId="276">
      <calculatedColumnFormula>IF($K69="T",$I69,"")</calculatedColumnFormula>
    </tableColumn>
    <tableColumn id="19" name="S" dataDxfId="275" totalsRowDxfId="274">
      <calculatedColumnFormula>IF($K69="S",$I69,"")</calculatedColumnFormula>
    </tableColumn>
    <tableColumn id="20" name="M" dataDxfId="273" totalsRowDxfId="272">
      <calculatedColumnFormula>IF($K69="M",$I69,"")</calculatedColumnFormula>
    </tableColumn>
    <tableColumn id="31" name="D" dataDxfId="271" totalsRowDxfId="270">
      <calculatedColumnFormula>IF($K69="D",$I69,"")</calculatedColumnFormula>
    </tableColumn>
    <tableColumn id="21" name="P" dataDxfId="269" totalsRowDxfId="268">
      <calculatedColumnFormula>IF($K69="P",$I69,"")</calculatedColumnFormula>
    </tableColumn>
    <tableColumn id="24" name="!" dataDxfId="267" totalsRowDxfId="266"/>
    <tableColumn id="25" name="KM T" dataDxfId="265" totalsRowDxfId="264">
      <calculatedColumnFormula>IF(COUNTIF($E69,"KM Tischler**"),$I69,"")</calculatedColumnFormula>
    </tableColumn>
    <tableColumn id="26" name="KM S" dataDxfId="263" totalsRowDxfId="262">
      <calculatedColumnFormula>IF(COUNTIF($E69,"KM Schlosser**"),$I69,"")</calculatedColumnFormula>
    </tableColumn>
    <tableColumn id="27" name="KM M" dataDxfId="261" totalsRowDxfId="260">
      <calculatedColumnFormula>IF(COUNTIF($E69,"KM Maler**"),$I69,"")</calculatedColumnFormula>
    </tableColumn>
    <tableColumn id="28" name="KM D" dataDxfId="259" totalsRowDxfId="258">
      <calculatedColumnFormula>IF(COUNTIF($E69,"KM Deko**"),$I69,"")</calculatedColumnFormula>
    </tableColumn>
    <tableColumn id="29" name="KM P" dataDxfId="257" totalsRowDxfId="256">
      <calculatedColumnFormula>IF(COUNTIF($E69,"KM Plastik**"),$I69,"")</calculatedColumnFormula>
    </tableColumn>
  </tableColumns>
  <tableStyleInfo name="Kalk" showFirstColumn="0" showLastColumn="0" showRowStripes="1" showColumnStripes="0"/>
</table>
</file>

<file path=xl/tables/table7.xml><?xml version="1.0" encoding="utf-8"?>
<table xmlns="http://schemas.openxmlformats.org/spreadsheetml/2006/main" id="9" name="Bauteil7" displayName="Bauteil7" ref="A77:AC85" totalsRowCount="1" headerRowDxfId="255" dataDxfId="253" totalsRowDxfId="251" headerRowBorderDxfId="254" tableBorderDxfId="252">
  <tableColumns count="29">
    <tableColumn id="1" name="Nr" dataDxfId="250" totalsRowDxfId="249"/>
    <tableColumn id="2" name="Bauteil" dataDxfId="248" totalsRowDxfId="247"/>
    <tableColumn id="3" name="Detail" dataDxfId="246" totalsRowDxfId="245"/>
    <tableColumn id="4" name="Maße" dataDxfId="244" totalsRowDxfId="243"/>
    <tableColumn id="5" name="Material (KM)" dataDxfId="242" totalsRowDxfId="241"/>
    <tableColumn id="6" name="Menge" dataDxfId="240" totalsRowDxfId="239"/>
    <tableColumn id="7" name="Einheit" dataDxfId="238" totalsRowDxfId="237">
      <calculatedColumnFormula>IF($E78=0,"",VLOOKUP($E78,[1]Gesamt!$B:$J,8,0))</calculatedColumnFormula>
    </tableColumn>
    <tableColumn id="8" name="Einzelpreis" dataDxfId="236" totalsRowDxfId="235">
      <calculatedColumnFormula>IF($E78=0,"",VLOOKUP($E78,[1]Gesamt!$B:$J,4,0))</calculatedColumnFormula>
    </tableColumn>
    <tableColumn id="9" name="Summe" dataDxfId="234" totalsRowDxfId="233">
      <calculatedColumnFormula>IF(E78=0,"",ROUND(SUM(F78*H78),0))</calculatedColumnFormula>
    </tableColumn>
    <tableColumn id="10" name="Bauteil ∑" totalsRowFunction="custom" dataDxfId="232" totalsRowDxfId="231">
      <totalsRowFormula>SUBTOTAL(109,Bauteil7[Summe])</totalsRowFormula>
    </tableColumn>
    <tableColumn id="11" name="Kürzel" dataDxfId="230" totalsRowDxfId="229">
      <calculatedColumnFormula>IF($E78=0,"",VLOOKUP($E78,[1]Gesamt!$B:$J,2,0))</calculatedColumnFormula>
    </tableColumn>
    <tableColumn id="12" name="K" dataDxfId="228" totalsRowDxfId="227">
      <calculatedColumnFormula>IF(I78="","",IF(I78=0,"",IF(ISNA(K78),"!!!","")))</calculatedColumnFormula>
    </tableColumn>
    <tableColumn id="22" name="kg" dataDxfId="226" totalsRowDxfId="225">
      <calculatedColumnFormula>IF($E78=0,"",VLOOKUP($E78,[1]Gesamt!$B:$J,9,0)*Bauteil7[[#This Row],[Menge]])</calculatedColumnFormula>
    </tableColumn>
    <tableColumn id="13" name="B" dataDxfId="224" totalsRowDxfId="223">
      <calculatedColumnFormula>IF($K78="B",$I78,"")</calculatedColumnFormula>
    </tableColumn>
    <tableColumn id="14" name="Bel" dataDxfId="222" totalsRowDxfId="221">
      <calculatedColumnFormula>IF($K78="Bel",$I78,"")</calculatedColumnFormula>
    </tableColumn>
    <tableColumn id="15" name="Ton" dataDxfId="220" totalsRowDxfId="219">
      <calculatedColumnFormula>IF($K78="Ton",$I78,"")</calculatedColumnFormula>
    </tableColumn>
    <tableColumn id="16" name="Video" dataDxfId="218" totalsRowDxfId="217">
      <calculatedColumnFormula>IF($K78="Video",$I78,"")</calculatedColumnFormula>
    </tableColumn>
    <tableColumn id="17" name="Req" dataDxfId="216" totalsRowDxfId="215">
      <calculatedColumnFormula>IF($K78="Req",$I78,"")</calculatedColumnFormula>
    </tableColumn>
    <tableColumn id="18" name="T" dataDxfId="214" totalsRowDxfId="213">
      <calculatedColumnFormula>IF($K78="T",$I78,"")</calculatedColumnFormula>
    </tableColumn>
    <tableColumn id="19" name="S" dataDxfId="212" totalsRowDxfId="211">
      <calculatedColumnFormula>IF($K78="S",$I78,"")</calculatedColumnFormula>
    </tableColumn>
    <tableColumn id="20" name="M" dataDxfId="210" totalsRowDxfId="209">
      <calculatedColumnFormula>IF($K78="M",$I78,"")</calculatedColumnFormula>
    </tableColumn>
    <tableColumn id="31" name="D" dataDxfId="208" totalsRowDxfId="207">
      <calculatedColumnFormula>IF($K78="D",$I78,"")</calculatedColumnFormula>
    </tableColumn>
    <tableColumn id="21" name="P" dataDxfId="206" totalsRowDxfId="205">
      <calculatedColumnFormula>IF($K78="P",$I78,"")</calculatedColumnFormula>
    </tableColumn>
    <tableColumn id="24" name="!" dataDxfId="204" totalsRowDxfId="203"/>
    <tableColumn id="25" name="KM T" dataDxfId="202" totalsRowDxfId="201">
      <calculatedColumnFormula>IF(COUNTIF($E78,"KM Tischler**"),$I78,"")</calculatedColumnFormula>
    </tableColumn>
    <tableColumn id="26" name="KM S" dataDxfId="200" totalsRowDxfId="199">
      <calculatedColumnFormula>IF(COUNTIF($E78,"KM Schlosser**"),$I78,"")</calculatedColumnFormula>
    </tableColumn>
    <tableColumn id="27" name="KM M" dataDxfId="198" totalsRowDxfId="197">
      <calculatedColumnFormula>IF(COUNTIF($E78,"KM Maler**"),$I78,"")</calculatedColumnFormula>
    </tableColumn>
    <tableColumn id="28" name="KM D" dataDxfId="196" totalsRowDxfId="195">
      <calculatedColumnFormula>IF(COUNTIF($E78,"KM Deko**"),$I78,"")</calculatedColumnFormula>
    </tableColumn>
    <tableColumn id="29" name="KM P" dataDxfId="194" totalsRowDxfId="193">
      <calculatedColumnFormula>IF(COUNTIF($E78,"KM Plastik**"),$I78,"")</calculatedColumnFormula>
    </tableColumn>
  </tableColumns>
  <tableStyleInfo name="Kalk" showFirstColumn="0" showLastColumn="0" showRowStripes="1" showColumnStripes="0"/>
</table>
</file>

<file path=xl/tables/table8.xml><?xml version="1.0" encoding="utf-8"?>
<table xmlns="http://schemas.openxmlformats.org/spreadsheetml/2006/main" id="10" name="Bauteil8" displayName="Bauteil8" ref="A86:AC91" totalsRowCount="1" headerRowDxfId="192" dataDxfId="190" totalsRowDxfId="188" headerRowBorderDxfId="191" tableBorderDxfId="189">
  <tableColumns count="29">
    <tableColumn id="1" name="Nr" dataDxfId="187" totalsRowDxfId="186"/>
    <tableColumn id="2" name="Bauteil" dataDxfId="185" totalsRowDxfId="184"/>
    <tableColumn id="3" name="Detail" dataDxfId="183" totalsRowDxfId="182"/>
    <tableColumn id="4" name="Maße" dataDxfId="181" totalsRowDxfId="180"/>
    <tableColumn id="5" name="Material (KM)" dataDxfId="179" totalsRowDxfId="178"/>
    <tableColumn id="6" name="Menge" dataDxfId="177" totalsRowDxfId="176"/>
    <tableColumn id="7" name="Einheit" dataDxfId="175" totalsRowDxfId="174">
      <calculatedColumnFormula>IF($E87=0,"",VLOOKUP($E87,[1]Gesamt!$B:$J,8,0))</calculatedColumnFormula>
    </tableColumn>
    <tableColumn id="8" name="Einzelpreis" dataDxfId="173" totalsRowDxfId="172">
      <calculatedColumnFormula>IF($E87=0,"",VLOOKUP($E87,[1]Gesamt!$B:$J,4,0))</calculatedColumnFormula>
    </tableColumn>
    <tableColumn id="9" name="Summe" dataDxfId="171" totalsRowDxfId="170">
      <calculatedColumnFormula>IF(E87=0,"",ROUND(SUM(F87*H87),0))</calculatedColumnFormula>
    </tableColumn>
    <tableColumn id="10" name="Bauteil ∑" totalsRowFunction="custom" dataDxfId="169" totalsRowDxfId="168">
      <totalsRowFormula>SUBTOTAL(109,Bauteil8[Summe])</totalsRowFormula>
    </tableColumn>
    <tableColumn id="11" name="Kürzel" dataDxfId="167" totalsRowDxfId="166">
      <calculatedColumnFormula>IF($E87=0,"",VLOOKUP($E87,[1]Gesamt!$B:$J,2,0))</calculatedColumnFormula>
    </tableColumn>
    <tableColumn id="12" name="K" dataDxfId="165" totalsRowDxfId="164">
      <calculatedColumnFormula>IF(I87="","",IF(I87=0,"",IF(ISNA(K87),"!!!","")))</calculatedColumnFormula>
    </tableColumn>
    <tableColumn id="22" name="kg" dataDxfId="163" totalsRowDxfId="162">
      <calculatedColumnFormula>IF($E87=0,"",VLOOKUP($E87,[1]Gesamt!$B:$J,9,0)*Bauteil8[[#This Row],[Menge]])</calculatedColumnFormula>
    </tableColumn>
    <tableColumn id="13" name="B" dataDxfId="161" totalsRowDxfId="160">
      <calculatedColumnFormula>IF($K87="B",$I87,"")</calculatedColumnFormula>
    </tableColumn>
    <tableColumn id="14" name="Bel" dataDxfId="159" totalsRowDxfId="158">
      <calculatedColumnFormula>IF($K87="Bel",$I87,"")</calculatedColumnFormula>
    </tableColumn>
    <tableColumn id="15" name="Ton" dataDxfId="157" totalsRowDxfId="156">
      <calculatedColumnFormula>IF($K87="Ton",$I87,"")</calculatedColumnFormula>
    </tableColumn>
    <tableColumn id="16" name="Video" dataDxfId="155" totalsRowDxfId="154">
      <calculatedColumnFormula>IF($K87="Video",$I87,"")</calculatedColumnFormula>
    </tableColumn>
    <tableColumn id="17" name="Req" dataDxfId="153" totalsRowDxfId="152">
      <calculatedColumnFormula>IF($K87="Req",$I87,"")</calculatedColumnFormula>
    </tableColumn>
    <tableColumn id="18" name="T" dataDxfId="151" totalsRowDxfId="150">
      <calculatedColumnFormula>IF($K87="T",$I87,"")</calculatedColumnFormula>
    </tableColumn>
    <tableColumn id="19" name="S" dataDxfId="149" totalsRowDxfId="148">
      <calculatedColumnFormula>IF($K87="S",$I87,"")</calculatedColumnFormula>
    </tableColumn>
    <tableColumn id="20" name="M" dataDxfId="147" totalsRowDxfId="146">
      <calculatedColumnFormula>IF($K87="M",$I87,"")</calculatedColumnFormula>
    </tableColumn>
    <tableColumn id="31" name="D" dataDxfId="145" totalsRowDxfId="144">
      <calculatedColumnFormula>IF($K87="D",$I87,"")</calculatedColumnFormula>
    </tableColumn>
    <tableColumn id="21" name="P" dataDxfId="143" totalsRowDxfId="142">
      <calculatedColumnFormula>IF($K87="P",$I87,"")</calculatedColumnFormula>
    </tableColumn>
    <tableColumn id="24" name="!" dataDxfId="141" totalsRowDxfId="140"/>
    <tableColumn id="25" name="KM T" dataDxfId="139" totalsRowDxfId="138">
      <calculatedColumnFormula>IF(COUNTIF($E87,"KM Tischler**"),$I87,"")</calculatedColumnFormula>
    </tableColumn>
    <tableColumn id="26" name="KM S" dataDxfId="137" totalsRowDxfId="136">
      <calculatedColumnFormula>IF(COUNTIF($E87,"KM Schlosser**"),$I87,"")</calculatedColumnFormula>
    </tableColumn>
    <tableColumn id="27" name="KM M" dataDxfId="135" totalsRowDxfId="134">
      <calculatedColumnFormula>IF(COUNTIF($E87,"KM Maler**"),$I87,"")</calculatedColumnFormula>
    </tableColumn>
    <tableColumn id="28" name="KM D" dataDxfId="133" totalsRowDxfId="132">
      <calculatedColumnFormula>IF(COUNTIF($E87,"KM Deko**"),$I87,"")</calculatedColumnFormula>
    </tableColumn>
    <tableColumn id="29" name="KM P" dataDxfId="131" totalsRowDxfId="130">
      <calculatedColumnFormula>IF(COUNTIF($E87,"KM Plastik**"),$I87,"")</calculatedColumnFormula>
    </tableColumn>
  </tableColumns>
  <tableStyleInfo name="Kalk" showFirstColumn="0" showLastColumn="0" showRowStripes="1" showColumnStripes="0"/>
</table>
</file>

<file path=xl/tables/table9.xml><?xml version="1.0" encoding="utf-8"?>
<table xmlns="http://schemas.openxmlformats.org/spreadsheetml/2006/main" id="11" name="Bauteil9" displayName="Bauteil9" ref="A92:AC97" totalsRowCount="1" headerRowDxfId="129" dataDxfId="127" totalsRowDxfId="125" headerRowBorderDxfId="128" tableBorderDxfId="126">
  <tableColumns count="29">
    <tableColumn id="1" name="Nr" dataDxfId="124" totalsRowDxfId="123"/>
    <tableColumn id="2" name="Bauteil" dataDxfId="122" totalsRowDxfId="121"/>
    <tableColumn id="3" name="Detail" dataDxfId="120" totalsRowDxfId="119"/>
    <tableColumn id="4" name="Maße" dataDxfId="118" totalsRowDxfId="117"/>
    <tableColumn id="5" name="Material (KM)" dataDxfId="116" totalsRowDxfId="115"/>
    <tableColumn id="6" name="Menge" dataDxfId="114" totalsRowDxfId="113"/>
    <tableColumn id="7" name="Einheit" dataDxfId="112" totalsRowDxfId="111">
      <calculatedColumnFormula>IF($E93=0,"",VLOOKUP($E93,[1]Gesamt!$B:$J,8,0))</calculatedColumnFormula>
    </tableColumn>
    <tableColumn id="8" name="Einzelpreis" dataDxfId="110" totalsRowDxfId="109">
      <calculatedColumnFormula>IF($E93=0,"",VLOOKUP($E93,[1]Gesamt!$B:$J,4,0))</calculatedColumnFormula>
    </tableColumn>
    <tableColumn id="9" name="Summe" dataDxfId="108" totalsRowDxfId="107">
      <calculatedColumnFormula>IF(E93=0,"",ROUND(SUM(F93*H93),0))</calculatedColumnFormula>
    </tableColumn>
    <tableColumn id="10" name="Bauteil ∑" totalsRowFunction="custom" dataDxfId="106" totalsRowDxfId="105">
      <totalsRowFormula>SUBTOTAL(109,Bauteil9[Summe])</totalsRowFormula>
    </tableColumn>
    <tableColumn id="11" name="Kürzel" dataDxfId="104" totalsRowDxfId="103">
      <calculatedColumnFormula>IF($E93=0,"",VLOOKUP($E93,[1]Gesamt!$B:$J,2,0))</calculatedColumnFormula>
    </tableColumn>
    <tableColumn id="12" name="K" dataDxfId="102" totalsRowDxfId="101">
      <calculatedColumnFormula>IF(I93="","",IF(I93=0,"",IF(ISNA(K93),"!!!","")))</calculatedColumnFormula>
    </tableColumn>
    <tableColumn id="22" name="kg" dataDxfId="100" totalsRowDxfId="99">
      <calculatedColumnFormula>IF($E93=0,"",VLOOKUP($E93,[1]Gesamt!$B:$J,9,0)*Bauteil9[[#This Row],[Menge]])</calculatedColumnFormula>
    </tableColumn>
    <tableColumn id="13" name="B" dataDxfId="98" totalsRowDxfId="97">
      <calculatedColumnFormula>IF($K93="B",$I93,"")</calculatedColumnFormula>
    </tableColumn>
    <tableColumn id="14" name="Bel" dataDxfId="96" totalsRowDxfId="95">
      <calculatedColumnFormula>IF($K93="Bel",$I93,"")</calculatedColumnFormula>
    </tableColumn>
    <tableColumn id="15" name="Ton" dataDxfId="94" totalsRowDxfId="93">
      <calculatedColumnFormula>IF($K93="Ton",$I93,"")</calculatedColumnFormula>
    </tableColumn>
    <tableColumn id="16" name="Video" dataDxfId="92" totalsRowDxfId="91">
      <calculatedColumnFormula>IF($K93="Video",$I93,"")</calculatedColumnFormula>
    </tableColumn>
    <tableColumn id="17" name="Req" dataDxfId="90" totalsRowDxfId="89">
      <calculatedColumnFormula>IF($K93="Req",$I93,"")</calculatedColumnFormula>
    </tableColumn>
    <tableColumn id="18" name="T" dataDxfId="88" totalsRowDxfId="87">
      <calculatedColumnFormula>IF($K93="T",$I93,"")</calculatedColumnFormula>
    </tableColumn>
    <tableColumn id="19" name="S" dataDxfId="86" totalsRowDxfId="85">
      <calculatedColumnFormula>IF($K93="S",$I93,"")</calculatedColumnFormula>
    </tableColumn>
    <tableColumn id="20" name="M" dataDxfId="84" totalsRowDxfId="83">
      <calculatedColumnFormula>IF($K93="M",$I93,"")</calculatedColumnFormula>
    </tableColumn>
    <tableColumn id="31" name="D" dataDxfId="82" totalsRowDxfId="81">
      <calculatedColumnFormula>IF($K93="D",$I93,"")</calculatedColumnFormula>
    </tableColumn>
    <tableColumn id="21" name="P" dataDxfId="80" totalsRowDxfId="79">
      <calculatedColumnFormula>IF($K93="P",$I93,"")</calculatedColumnFormula>
    </tableColumn>
    <tableColumn id="24" name="!" dataDxfId="78" totalsRowDxfId="77"/>
    <tableColumn id="25" name="KM T" dataDxfId="76" totalsRowDxfId="75">
      <calculatedColumnFormula>IF(COUNTIF($E93,"KM Tischler**"),$I93,"")</calculatedColumnFormula>
    </tableColumn>
    <tableColumn id="26" name="KM S" dataDxfId="74" totalsRowDxfId="73">
      <calculatedColumnFormula>IF(COUNTIF($E93,"KM Schlosser**"),$I93,"")</calculatedColumnFormula>
    </tableColumn>
    <tableColumn id="27" name="KM M" dataDxfId="72" totalsRowDxfId="71">
      <calculatedColumnFormula>IF(COUNTIF($E93,"KM Maler**"),$I93,"")</calculatedColumnFormula>
    </tableColumn>
    <tableColumn id="28" name="KM D" dataDxfId="70" totalsRowDxfId="69">
      <calculatedColumnFormula>IF(COUNTIF($E93,"KM Deko**"),$I93,"")</calculatedColumnFormula>
    </tableColumn>
    <tableColumn id="29" name="KM P" dataDxfId="68" totalsRowDxfId="67">
      <calculatedColumnFormula>IF(COUNTIF($E93,"KM Plastik**"),$I93,"")</calculatedColumnFormula>
    </tableColumn>
  </tableColumns>
  <tableStyleInfo name="Kalk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65"/>
  <sheetViews>
    <sheetView tabSelected="1" showRuler="0" zoomScale="85" zoomScaleNormal="85" zoomScaleSheetLayoutView="145" zoomScalePageLayoutView="115" workbookViewId="0">
      <selection activeCell="H27" sqref="H27"/>
    </sheetView>
  </sheetViews>
  <sheetFormatPr baseColWidth="10" defaultColWidth="11.42578125" defaultRowHeight="15" outlineLevelCol="1" x14ac:dyDescent="0.25"/>
  <cols>
    <col min="1" max="1" width="4.5703125" style="1" customWidth="1"/>
    <col min="2" max="2" width="42.42578125" style="9" customWidth="1"/>
    <col min="3" max="3" width="41.7109375" style="16" customWidth="1"/>
    <col min="4" max="4" width="28.5703125" style="16" customWidth="1"/>
    <col min="5" max="5" width="26.140625" style="2" customWidth="1"/>
    <col min="6" max="6" width="5.5703125" style="2" customWidth="1"/>
    <col min="7" max="7" width="8.5703125" style="2" customWidth="1"/>
    <col min="8" max="8" width="10.5703125" style="10" customWidth="1"/>
    <col min="9" max="9" width="8.5703125" style="11" customWidth="1"/>
    <col min="10" max="10" width="10.5703125" style="12" customWidth="1"/>
    <col min="11" max="11" width="5.7109375" style="1" customWidth="1"/>
    <col min="12" max="12" width="2.5703125" style="7" customWidth="1"/>
    <col min="13" max="13" width="4.7109375" style="8" customWidth="1"/>
    <col min="14" max="21" width="7.5703125" style="8" customWidth="1" outlineLevel="1"/>
    <col min="22" max="22" width="7.5703125" style="7" customWidth="1" outlineLevel="1"/>
    <col min="23" max="23" width="2.42578125" style="7" customWidth="1" outlineLevel="1"/>
    <col min="24" max="24" width="2" style="6" customWidth="1"/>
    <col min="25" max="27" width="8.5703125" style="7" customWidth="1" outlineLevel="1"/>
    <col min="28" max="29" width="8.5703125" style="9" customWidth="1" outlineLevel="1"/>
    <col min="30" max="30" width="2.5703125" style="9" customWidth="1"/>
    <col min="31" max="78" width="11.42578125" style="9"/>
    <col min="79" max="16384" width="11.42578125" style="15"/>
  </cols>
  <sheetData>
    <row r="1" spans="1:80" s="108" customFormat="1" ht="11.25" customHeight="1" x14ac:dyDescent="0.25">
      <c r="A1" s="102" t="s">
        <v>0</v>
      </c>
      <c r="B1" s="103" t="s">
        <v>1</v>
      </c>
      <c r="C1" s="104" t="s">
        <v>2</v>
      </c>
      <c r="D1" s="104" t="s">
        <v>6</v>
      </c>
      <c r="E1" s="103" t="s">
        <v>21</v>
      </c>
      <c r="F1" s="103" t="s">
        <v>3</v>
      </c>
      <c r="G1" s="103" t="s">
        <v>7</v>
      </c>
      <c r="H1" s="105" t="s">
        <v>4</v>
      </c>
      <c r="I1" s="106" t="s">
        <v>5</v>
      </c>
      <c r="J1" s="107" t="s">
        <v>8</v>
      </c>
      <c r="K1" s="102" t="s">
        <v>42</v>
      </c>
      <c r="L1" s="108" t="s">
        <v>40</v>
      </c>
      <c r="M1" s="108" t="s">
        <v>41</v>
      </c>
      <c r="N1" s="107" t="s">
        <v>36</v>
      </c>
      <c r="O1" s="107" t="s">
        <v>22</v>
      </c>
      <c r="P1" s="107" t="s">
        <v>12</v>
      </c>
      <c r="Q1" s="107" t="s">
        <v>38</v>
      </c>
      <c r="R1" s="107" t="s">
        <v>20</v>
      </c>
      <c r="S1" s="107" t="s">
        <v>29</v>
      </c>
      <c r="T1" s="107" t="s">
        <v>32</v>
      </c>
      <c r="U1" s="107" t="s">
        <v>30</v>
      </c>
      <c r="V1" s="107" t="s">
        <v>31</v>
      </c>
      <c r="W1" s="107" t="s">
        <v>33</v>
      </c>
      <c r="X1" s="108" t="s">
        <v>39</v>
      </c>
      <c r="Y1" s="108" t="s">
        <v>23</v>
      </c>
      <c r="Z1" s="108" t="s">
        <v>24</v>
      </c>
      <c r="AA1" s="108" t="s">
        <v>25</v>
      </c>
      <c r="AB1" s="108" t="s">
        <v>26</v>
      </c>
      <c r="AC1" s="108" t="s">
        <v>27</v>
      </c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</row>
    <row r="2" spans="1:80" x14ac:dyDescent="0.25">
      <c r="A2" s="1">
        <v>1</v>
      </c>
      <c r="D2" s="95"/>
      <c r="E2" s="96"/>
      <c r="F2" s="97"/>
      <c r="G2" s="98" t="str">
        <f>IF($E2=0,"",VLOOKUP($E2,[1]Gesamt!$B:$J,8,0))</f>
        <v/>
      </c>
      <c r="H2" s="10" t="str">
        <f>IF($E2=0,"",VLOOKUP($E2,[1]Gesamt!$B:$J,4,0))</f>
        <v/>
      </c>
      <c r="I2" s="11" t="str">
        <f t="shared" ref="I2" si="0">IF(E2=0,"",ROUND(SUM(F2*H2),0))</f>
        <v/>
      </c>
      <c r="K2" s="10" t="str">
        <f>IF($E2=0,"",VLOOKUP($E2,[1]Gesamt!$B:$J,2,0))</f>
        <v/>
      </c>
      <c r="L2" s="70" t="str">
        <f>IF(I2="","",IF(I2=0,"",IF(ISNA(K2),"!!!","")))</f>
        <v/>
      </c>
      <c r="M2" s="70" t="str">
        <f>IF($E2=0,"",VLOOKUP($E2,[1]Gesamt!$B:$J,9,0)*Bauteil1[[#This Row],[Menge]])</f>
        <v/>
      </c>
      <c r="N2" s="11" t="str">
        <f>IF($K2="B",$I2,"")</f>
        <v/>
      </c>
      <c r="O2" s="11" t="str">
        <f>IF($K2="Bel",$I2,"")</f>
        <v/>
      </c>
      <c r="P2" s="11" t="str">
        <f>IF($K2="Ton",$I2,"")</f>
        <v/>
      </c>
      <c r="Q2" s="11" t="str">
        <f>IF($K2="Video",$I2,"")</f>
        <v/>
      </c>
      <c r="R2" s="11" t="str">
        <f>IF($K2="Req",$I2,"")</f>
        <v/>
      </c>
      <c r="S2" s="11" t="str">
        <f>IF($K2="T",$I2,"")</f>
        <v/>
      </c>
      <c r="T2" s="11" t="str">
        <f>IF($K2="S",$I2,"")</f>
        <v/>
      </c>
      <c r="U2" s="11" t="str">
        <f>IF($K2="M",$I2,"")</f>
        <v/>
      </c>
      <c r="V2" s="11" t="str">
        <f>IF($K2="D",$I2,"")</f>
        <v/>
      </c>
      <c r="W2" s="11" t="str">
        <f>IF($K2="P",$I2,"")</f>
        <v/>
      </c>
      <c r="X2" s="99"/>
      <c r="Y2" s="11" t="str">
        <f t="shared" ref="Y2" si="1">IF(COUNTIF($E2,"KM Tischler**"),$I2,"")</f>
        <v/>
      </c>
      <c r="Z2" s="11" t="str">
        <f t="shared" ref="Z2" si="2">IF(COUNTIF($E2,"KM Schlosser**"),$I2,"")</f>
        <v/>
      </c>
      <c r="AA2" s="11" t="str">
        <f t="shared" ref="AA2" si="3">IF(COUNTIF($E2,"KM Maler**"),$I2,"")</f>
        <v/>
      </c>
      <c r="AB2" s="11" t="str">
        <f t="shared" ref="AB2" si="4">IF(COUNTIF($E2,"KM Deko**"),$I2,"")</f>
        <v/>
      </c>
      <c r="AC2" s="11" t="str">
        <f t="shared" ref="AC2" si="5">IF(COUNTIF($E2,"KM Plastik**"),$I2,"")</f>
        <v/>
      </c>
      <c r="CA2" s="9"/>
      <c r="CB2" s="9"/>
    </row>
    <row r="3" spans="1:80" x14ac:dyDescent="0.25">
      <c r="C3" s="66"/>
      <c r="D3" s="67"/>
      <c r="E3" s="68"/>
      <c r="F3" s="69"/>
      <c r="G3" s="98" t="str">
        <f>IF($E3=0,"",VLOOKUP($E3,[1]Gesamt!$B:$J,8,0))</f>
        <v/>
      </c>
      <c r="H3" s="10" t="str">
        <f>IF($E3=0,"",VLOOKUP($E3,[1]Gesamt!$B:$J,4,0))</f>
        <v/>
      </c>
      <c r="I3" s="11" t="str">
        <f t="shared" ref="I3:I18" si="6">IF(E3=0,"",ROUND(SUM(F3*H3),0))</f>
        <v/>
      </c>
      <c r="K3" s="10" t="str">
        <f>IF($E3=0,"",VLOOKUP($E3,[1]Gesamt!$B:$J,2,0))</f>
        <v/>
      </c>
      <c r="L3" s="70" t="str">
        <f t="shared" ref="L3" si="7">IF(I3="","",IF(I3=0,"",IF(ISNA(K3),"!!!","")))</f>
        <v/>
      </c>
      <c r="M3" s="70" t="str">
        <f>IF($E3=0,"",VLOOKUP($E3,[1]Gesamt!$B:$J,9,0)*Bauteil1[[#This Row],[Menge]])</f>
        <v/>
      </c>
      <c r="N3" s="11" t="str">
        <f t="shared" ref="N3" si="8">IF($K3="B",$I3,"")</f>
        <v/>
      </c>
      <c r="O3" s="11" t="str">
        <f t="shared" ref="O3" si="9">IF($K3="Bel",$I3,"")</f>
        <v/>
      </c>
      <c r="P3" s="11" t="str">
        <f t="shared" ref="P3" si="10">IF($K3="Ton",$I3,"")</f>
        <v/>
      </c>
      <c r="Q3" s="11" t="str">
        <f t="shared" ref="Q3" si="11">IF($K3="Video",$I3,"")</f>
        <v/>
      </c>
      <c r="R3" s="11" t="str">
        <f t="shared" ref="R3" si="12">IF($K3="Req",$I3,"")</f>
        <v/>
      </c>
      <c r="S3" s="11" t="str">
        <f t="shared" ref="S3" si="13">IF($K3="T",$I3,"")</f>
        <v/>
      </c>
      <c r="T3" s="11" t="str">
        <f t="shared" ref="T3" si="14">IF($K3="S",$I3,"")</f>
        <v/>
      </c>
      <c r="U3" s="11" t="str">
        <f t="shared" ref="U3" si="15">IF($K3="M",$I3,"")</f>
        <v/>
      </c>
      <c r="V3" s="11" t="str">
        <f t="shared" ref="V3" si="16">IF($K3="D",$I3,"")</f>
        <v/>
      </c>
      <c r="W3" s="11" t="str">
        <f t="shared" ref="W3" si="17">IF($K3="P",$I3,"")</f>
        <v/>
      </c>
      <c r="X3" s="99"/>
      <c r="Y3" s="11" t="str">
        <f t="shared" ref="Y3" si="18">IF(COUNTIF($E3,"KM Tischler**"),$I3,"")</f>
        <v/>
      </c>
      <c r="Z3" s="11" t="str">
        <f t="shared" ref="Z3" si="19">IF(COUNTIF($E3,"KM Schlosser**"),$I3,"")</f>
        <v/>
      </c>
      <c r="AA3" s="11" t="str">
        <f t="shared" ref="AA3" si="20">IF(COUNTIF($E3,"KM Maler**"),$I3,"")</f>
        <v/>
      </c>
      <c r="AB3" s="11" t="str">
        <f t="shared" ref="AB3" si="21">IF(COUNTIF($E3,"KM Deko**"),$I3,"")</f>
        <v/>
      </c>
      <c r="AC3" s="11" t="str">
        <f t="shared" ref="AC3" si="22">IF(COUNTIF($E3,"KM Plastik**"),$I3,"")</f>
        <v/>
      </c>
      <c r="CA3" s="9"/>
      <c r="CB3" s="9"/>
    </row>
    <row r="4" spans="1:80" x14ac:dyDescent="0.25">
      <c r="C4" s="66"/>
      <c r="D4" s="67"/>
      <c r="E4" s="68"/>
      <c r="F4" s="69"/>
      <c r="G4" s="98" t="str">
        <f>IF($E4=0,"",VLOOKUP($E4,[1]Gesamt!$B:$J,8,0))</f>
        <v/>
      </c>
      <c r="H4" s="10" t="str">
        <f>IF($E4=0,"",VLOOKUP($E4,[1]Gesamt!$B:$J,4,0))</f>
        <v/>
      </c>
      <c r="I4" s="11" t="str">
        <f t="shared" si="6"/>
        <v/>
      </c>
      <c r="K4" s="10" t="str">
        <f>IF($E4=0,"",VLOOKUP($E4,[1]Gesamt!$B:$J,2,0))</f>
        <v/>
      </c>
      <c r="L4" s="70" t="str">
        <f t="shared" ref="L4:L14" si="23">IF(I4="","",IF(I4=0,"",IF(ISNA(K4),"!!!","")))</f>
        <v/>
      </c>
      <c r="M4" s="70" t="str">
        <f>IF($E4=0,"",VLOOKUP($E4,[1]Gesamt!$B:$J,9,0)*Bauteil1[[#This Row],[Menge]])</f>
        <v/>
      </c>
      <c r="N4" s="11" t="str">
        <f t="shared" ref="N4:N14" si="24">IF($K4="B",$I4,"")</f>
        <v/>
      </c>
      <c r="O4" s="11" t="str">
        <f t="shared" ref="O4:O14" si="25">IF($K4="Bel",$I4,"")</f>
        <v/>
      </c>
      <c r="P4" s="11" t="str">
        <f t="shared" ref="P4:P14" si="26">IF($K4="Ton",$I4,"")</f>
        <v/>
      </c>
      <c r="Q4" s="11" t="str">
        <f t="shared" ref="Q4:Q14" si="27">IF($K4="Video",$I4,"")</f>
        <v/>
      </c>
      <c r="R4" s="11" t="str">
        <f t="shared" ref="R4:R14" si="28">IF($K4="Req",$I4,"")</f>
        <v/>
      </c>
      <c r="S4" s="11" t="str">
        <f t="shared" ref="S4:S14" si="29">IF($K4="T",$I4,"")</f>
        <v/>
      </c>
      <c r="T4" s="11" t="str">
        <f t="shared" ref="T4:T14" si="30">IF($K4="S",$I4,"")</f>
        <v/>
      </c>
      <c r="U4" s="11" t="str">
        <f t="shared" ref="U4:U14" si="31">IF($K4="M",$I4,"")</f>
        <v/>
      </c>
      <c r="V4" s="11" t="str">
        <f t="shared" ref="V4:V14" si="32">IF($K4="D",$I4,"")</f>
        <v/>
      </c>
      <c r="W4" s="11" t="str">
        <f t="shared" ref="W4:W14" si="33">IF($K4="P",$I4,"")</f>
        <v/>
      </c>
      <c r="X4" s="99"/>
      <c r="Y4" s="11" t="str">
        <f t="shared" ref="Y4:Y14" si="34">IF(COUNTIF($E4,"KM Tischler**"),$I4,"")</f>
        <v/>
      </c>
      <c r="Z4" s="11" t="str">
        <f t="shared" ref="Z4:Z14" si="35">IF(COUNTIF($E4,"KM Schlosser**"),$I4,"")</f>
        <v/>
      </c>
      <c r="AA4" s="11" t="str">
        <f t="shared" ref="AA4:AA14" si="36">IF(COUNTIF($E4,"KM Maler**"),$I4,"")</f>
        <v/>
      </c>
      <c r="AB4" s="11" t="str">
        <f t="shared" ref="AB4:AB14" si="37">IF(COUNTIF($E4,"KM Deko**"),$I4,"")</f>
        <v/>
      </c>
      <c r="AC4" s="11" t="str">
        <f t="shared" ref="AC4:AC14" si="38">IF(COUNTIF($E4,"KM Plastik**"),$I4,"")</f>
        <v/>
      </c>
      <c r="CA4" s="9"/>
      <c r="CB4" s="9"/>
    </row>
    <row r="5" spans="1:80" x14ac:dyDescent="0.25">
      <c r="C5" s="66"/>
      <c r="D5" s="67"/>
      <c r="E5" s="68"/>
      <c r="F5" s="69"/>
      <c r="G5" s="98" t="str">
        <f>IF($E5=0,"",VLOOKUP($E5,[1]Gesamt!$B:$J,8,0))</f>
        <v/>
      </c>
      <c r="H5" s="10" t="str">
        <f>IF($E5=0,"",VLOOKUP($E5,[1]Gesamt!$B:$J,4,0))</f>
        <v/>
      </c>
      <c r="I5" s="11" t="str">
        <f t="shared" si="6"/>
        <v/>
      </c>
      <c r="K5" s="10" t="str">
        <f>IF($E5=0,"",VLOOKUP($E5,[1]Gesamt!$B:$J,2,0))</f>
        <v/>
      </c>
      <c r="L5" s="70" t="str">
        <f t="shared" si="23"/>
        <v/>
      </c>
      <c r="M5" s="70" t="str">
        <f>IF($E5=0,"",VLOOKUP($E5,[1]Gesamt!$B:$J,9,0)*Bauteil1[[#This Row],[Menge]])</f>
        <v/>
      </c>
      <c r="N5" s="11" t="str">
        <f t="shared" si="24"/>
        <v/>
      </c>
      <c r="O5" s="11" t="str">
        <f t="shared" si="25"/>
        <v/>
      </c>
      <c r="P5" s="11" t="str">
        <f t="shared" si="26"/>
        <v/>
      </c>
      <c r="Q5" s="11" t="str">
        <f t="shared" si="27"/>
        <v/>
      </c>
      <c r="R5" s="11" t="str">
        <f t="shared" si="28"/>
        <v/>
      </c>
      <c r="S5" s="11" t="str">
        <f t="shared" si="29"/>
        <v/>
      </c>
      <c r="T5" s="11" t="str">
        <f t="shared" si="30"/>
        <v/>
      </c>
      <c r="U5" s="11" t="str">
        <f t="shared" si="31"/>
        <v/>
      </c>
      <c r="V5" s="11" t="str">
        <f t="shared" si="32"/>
        <v/>
      </c>
      <c r="W5" s="11" t="str">
        <f t="shared" si="33"/>
        <v/>
      </c>
      <c r="X5" s="99"/>
      <c r="Y5" s="11" t="str">
        <f t="shared" si="34"/>
        <v/>
      </c>
      <c r="Z5" s="11" t="str">
        <f t="shared" si="35"/>
        <v/>
      </c>
      <c r="AA5" s="11" t="str">
        <f t="shared" si="36"/>
        <v/>
      </c>
      <c r="AB5" s="11" t="str">
        <f t="shared" si="37"/>
        <v/>
      </c>
      <c r="AC5" s="11" t="str">
        <f t="shared" si="38"/>
        <v/>
      </c>
      <c r="CA5" s="9"/>
      <c r="CB5" s="9"/>
    </row>
    <row r="6" spans="1:80" x14ac:dyDescent="0.25">
      <c r="C6" s="66"/>
      <c r="D6" s="67"/>
      <c r="E6" s="68"/>
      <c r="F6" s="69"/>
      <c r="G6" s="98" t="str">
        <f>IF($E6=0,"",VLOOKUP($E6,[1]Gesamt!$B:$J,8,0))</f>
        <v/>
      </c>
      <c r="H6" s="10" t="str">
        <f>IF($E6=0,"",VLOOKUP($E6,[1]Gesamt!$B:$J,4,0))</f>
        <v/>
      </c>
      <c r="I6" s="11" t="str">
        <f t="shared" si="6"/>
        <v/>
      </c>
      <c r="K6" s="10" t="str">
        <f>IF($E6=0,"",VLOOKUP($E6,[1]Gesamt!$B:$J,2,0))</f>
        <v/>
      </c>
      <c r="L6" s="70" t="str">
        <f t="shared" si="23"/>
        <v/>
      </c>
      <c r="M6" s="70" t="str">
        <f>IF($E6=0,"",VLOOKUP($E6,[1]Gesamt!$B:$J,9,0)*Bauteil1[[#This Row],[Menge]])</f>
        <v/>
      </c>
      <c r="N6" s="11" t="str">
        <f t="shared" si="24"/>
        <v/>
      </c>
      <c r="O6" s="11" t="str">
        <f t="shared" si="25"/>
        <v/>
      </c>
      <c r="P6" s="11" t="str">
        <f t="shared" si="26"/>
        <v/>
      </c>
      <c r="Q6" s="11" t="str">
        <f t="shared" si="27"/>
        <v/>
      </c>
      <c r="R6" s="11" t="str">
        <f t="shared" si="28"/>
        <v/>
      </c>
      <c r="S6" s="11" t="str">
        <f t="shared" si="29"/>
        <v/>
      </c>
      <c r="T6" s="11" t="str">
        <f t="shared" si="30"/>
        <v/>
      </c>
      <c r="U6" s="11" t="str">
        <f t="shared" si="31"/>
        <v/>
      </c>
      <c r="V6" s="11" t="str">
        <f t="shared" si="32"/>
        <v/>
      </c>
      <c r="W6" s="11" t="str">
        <f t="shared" si="33"/>
        <v/>
      </c>
      <c r="X6" s="99"/>
      <c r="Y6" s="11" t="str">
        <f t="shared" si="34"/>
        <v/>
      </c>
      <c r="Z6" s="11" t="str">
        <f t="shared" si="35"/>
        <v/>
      </c>
      <c r="AA6" s="11" t="str">
        <f t="shared" si="36"/>
        <v/>
      </c>
      <c r="AB6" s="11" t="str">
        <f t="shared" si="37"/>
        <v/>
      </c>
      <c r="AC6" s="11" t="str">
        <f t="shared" si="38"/>
        <v/>
      </c>
      <c r="CA6" s="9"/>
      <c r="CB6" s="9"/>
    </row>
    <row r="7" spans="1:80" x14ac:dyDescent="0.25">
      <c r="C7" s="66"/>
      <c r="D7" s="67"/>
      <c r="E7" s="68"/>
      <c r="F7" s="69"/>
      <c r="G7" s="98" t="str">
        <f>IF($E7=0,"",VLOOKUP($E7,[1]Gesamt!$B:$J,8,0))</f>
        <v/>
      </c>
      <c r="H7" s="10" t="str">
        <f>IF($E7=0,"",VLOOKUP($E7,[1]Gesamt!$B:$J,4,0))</f>
        <v/>
      </c>
      <c r="I7" s="11" t="str">
        <f t="shared" si="6"/>
        <v/>
      </c>
      <c r="K7" s="10" t="str">
        <f>IF($E7=0,"",VLOOKUP($E7,[1]Gesamt!$B:$J,2,0))</f>
        <v/>
      </c>
      <c r="L7" s="70" t="str">
        <f>IF(I7="","",IF(I7=0,"",IF(ISNA(K7),"!!!","")))</f>
        <v/>
      </c>
      <c r="M7" s="70" t="str">
        <f>IF($E7=0,"",VLOOKUP($E7,[1]Gesamt!$B:$J,9,0)*Bauteil1[[#This Row],[Menge]])</f>
        <v/>
      </c>
      <c r="N7" s="11" t="str">
        <f>IF($K7="B",$I7,"")</f>
        <v/>
      </c>
      <c r="O7" s="11" t="str">
        <f>IF($K7="Bel",$I7,"")</f>
        <v/>
      </c>
      <c r="P7" s="11" t="str">
        <f>IF($K7="Ton",$I7,"")</f>
        <v/>
      </c>
      <c r="Q7" s="11" t="str">
        <f>IF($K7="Video",$I7,"")</f>
        <v/>
      </c>
      <c r="R7" s="11" t="str">
        <f>IF($K7="Req",$I7,"")</f>
        <v/>
      </c>
      <c r="S7" s="11" t="str">
        <f>IF($K7="T",$I7,"")</f>
        <v/>
      </c>
      <c r="T7" s="11" t="str">
        <f>IF($K7="S",$I7,"")</f>
        <v/>
      </c>
      <c r="U7" s="11" t="str">
        <f>IF($K7="M",$I7,"")</f>
        <v/>
      </c>
      <c r="V7" s="11" t="str">
        <f>IF($K7="D",$I7,"")</f>
        <v/>
      </c>
      <c r="W7" s="11" t="str">
        <f>IF($K7="P",$I7,"")</f>
        <v/>
      </c>
      <c r="X7" s="99"/>
      <c r="Y7" s="11" t="str">
        <f>IF(COUNTIF($E7,"KM Tischler**"),$I7,"")</f>
        <v/>
      </c>
      <c r="Z7" s="11" t="str">
        <f>IF(COUNTIF($E7,"KM Schlosser**"),$I7,"")</f>
        <v/>
      </c>
      <c r="AA7" s="11" t="str">
        <f>IF(COUNTIF($E7,"KM Maler**"),$I7,"")</f>
        <v/>
      </c>
      <c r="AB7" s="11" t="str">
        <f>IF(COUNTIF($E7,"KM Deko**"),$I7,"")</f>
        <v/>
      </c>
      <c r="AC7" s="11" t="str">
        <f>IF(COUNTIF($E7,"KM Plastik**"),$I7,"")</f>
        <v/>
      </c>
      <c r="CA7" s="9"/>
      <c r="CB7" s="9"/>
    </row>
    <row r="8" spans="1:80" x14ac:dyDescent="0.25">
      <c r="C8" s="66"/>
      <c r="D8" s="67"/>
      <c r="E8" s="68"/>
      <c r="F8" s="69"/>
      <c r="G8" s="98" t="str">
        <f>IF($E8=0,"",VLOOKUP($E8,[1]Gesamt!$B:$J,8,0))</f>
        <v/>
      </c>
      <c r="H8" s="10" t="str">
        <f>IF($E8=0,"",VLOOKUP($E8,[1]Gesamt!$B:$J,4,0))</f>
        <v/>
      </c>
      <c r="I8" s="11" t="str">
        <f t="shared" si="6"/>
        <v/>
      </c>
      <c r="K8" s="10" t="str">
        <f>IF($E8=0,"",VLOOKUP($E8,[1]Gesamt!$B:$J,2,0))</f>
        <v/>
      </c>
      <c r="L8" s="70" t="str">
        <f t="shared" si="23"/>
        <v/>
      </c>
      <c r="M8" s="70" t="str">
        <f>IF($E8=0,"",VLOOKUP($E8,[1]Gesamt!$B:$J,9,0)*Bauteil1[[#This Row],[Menge]])</f>
        <v/>
      </c>
      <c r="N8" s="11" t="str">
        <f t="shared" si="24"/>
        <v/>
      </c>
      <c r="O8" s="11" t="str">
        <f t="shared" si="25"/>
        <v/>
      </c>
      <c r="P8" s="11" t="str">
        <f t="shared" si="26"/>
        <v/>
      </c>
      <c r="Q8" s="11" t="str">
        <f t="shared" si="27"/>
        <v/>
      </c>
      <c r="R8" s="11" t="str">
        <f t="shared" si="28"/>
        <v/>
      </c>
      <c r="S8" s="11" t="str">
        <f t="shared" si="29"/>
        <v/>
      </c>
      <c r="T8" s="11" t="str">
        <f t="shared" si="30"/>
        <v/>
      </c>
      <c r="U8" s="11" t="str">
        <f t="shared" si="31"/>
        <v/>
      </c>
      <c r="V8" s="11" t="str">
        <f t="shared" si="32"/>
        <v/>
      </c>
      <c r="W8" s="11" t="str">
        <f t="shared" si="33"/>
        <v/>
      </c>
      <c r="X8" s="99"/>
      <c r="Y8" s="11" t="str">
        <f t="shared" si="34"/>
        <v/>
      </c>
      <c r="Z8" s="11" t="str">
        <f t="shared" si="35"/>
        <v/>
      </c>
      <c r="AA8" s="11" t="str">
        <f t="shared" si="36"/>
        <v/>
      </c>
      <c r="AB8" s="11" t="str">
        <f t="shared" si="37"/>
        <v/>
      </c>
      <c r="AC8" s="11" t="str">
        <f t="shared" si="38"/>
        <v/>
      </c>
      <c r="CA8" s="9"/>
      <c r="CB8" s="9"/>
    </row>
    <row r="9" spans="1:80" s="65" customFormat="1" ht="18.75" customHeight="1" x14ac:dyDescent="0.25">
      <c r="A9" s="1"/>
      <c r="B9" s="9"/>
      <c r="C9" s="66"/>
      <c r="D9" s="67"/>
      <c r="E9" s="68"/>
      <c r="F9" s="69"/>
      <c r="G9" s="98" t="str">
        <f>IF($E9=0,"",VLOOKUP($E9,[1]Gesamt!$B:$J,8,0))</f>
        <v/>
      </c>
      <c r="H9" s="10" t="str">
        <f>IF($E9=0,"",VLOOKUP($E9,[1]Gesamt!$B:$J,4,0))</f>
        <v/>
      </c>
      <c r="I9" s="11" t="str">
        <f t="shared" si="6"/>
        <v/>
      </c>
      <c r="J9" s="12"/>
      <c r="K9" s="10" t="str">
        <f>IF($E9=0,"",VLOOKUP($E9,[1]Gesamt!$B:$J,2,0))</f>
        <v/>
      </c>
      <c r="L9" s="70" t="str">
        <f t="shared" si="23"/>
        <v/>
      </c>
      <c r="M9" s="70" t="str">
        <f>IF($E9=0,"",VLOOKUP($E9,[1]Gesamt!$B:$J,9,0)*Bauteil1[[#This Row],[Menge]])</f>
        <v/>
      </c>
      <c r="N9" s="11" t="str">
        <f t="shared" si="24"/>
        <v/>
      </c>
      <c r="O9" s="11" t="str">
        <f t="shared" si="25"/>
        <v/>
      </c>
      <c r="P9" s="11" t="str">
        <f t="shared" si="26"/>
        <v/>
      </c>
      <c r="Q9" s="11" t="str">
        <f t="shared" si="27"/>
        <v/>
      </c>
      <c r="R9" s="11" t="str">
        <f t="shared" si="28"/>
        <v/>
      </c>
      <c r="S9" s="11" t="str">
        <f t="shared" si="29"/>
        <v/>
      </c>
      <c r="T9" s="11" t="str">
        <f t="shared" si="30"/>
        <v/>
      </c>
      <c r="U9" s="11" t="str">
        <f t="shared" si="31"/>
        <v/>
      </c>
      <c r="V9" s="11" t="str">
        <f t="shared" si="32"/>
        <v/>
      </c>
      <c r="W9" s="11" t="str">
        <f t="shared" si="33"/>
        <v/>
      </c>
      <c r="X9" s="99"/>
      <c r="Y9" s="11" t="str">
        <f t="shared" si="34"/>
        <v/>
      </c>
      <c r="Z9" s="11" t="str">
        <f t="shared" si="35"/>
        <v/>
      </c>
      <c r="AA9" s="11" t="str">
        <f t="shared" si="36"/>
        <v/>
      </c>
      <c r="AB9" s="11" t="str">
        <f t="shared" si="37"/>
        <v/>
      </c>
      <c r="AC9" s="11" t="str">
        <f t="shared" si="38"/>
        <v/>
      </c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</row>
    <row r="10" spans="1:80" x14ac:dyDescent="0.25">
      <c r="C10" s="71"/>
      <c r="D10" s="67"/>
      <c r="E10" s="68"/>
      <c r="F10" s="69"/>
      <c r="G10" s="98" t="str">
        <f>IF($E10=0,"",VLOOKUP($E10,[1]Gesamt!$B:$J,8,0))</f>
        <v/>
      </c>
      <c r="H10" s="10" t="str">
        <f>IF($E10=0,"",VLOOKUP($E10,[1]Gesamt!$B:$J,4,0))</f>
        <v/>
      </c>
      <c r="I10" s="11" t="str">
        <f t="shared" si="6"/>
        <v/>
      </c>
      <c r="K10" s="10" t="str">
        <f>IF($E10=0,"",VLOOKUP($E10,[1]Gesamt!$B:$J,2,0))</f>
        <v/>
      </c>
      <c r="L10" s="70" t="str">
        <f>IF(I10="","",IF(I10=0,"",IF(ISNA(K10),"!!!","")))</f>
        <v/>
      </c>
      <c r="M10" s="70" t="str">
        <f>IF($E10=0,"",VLOOKUP($E10,[1]Gesamt!$B:$J,9,0)*Bauteil1[[#This Row],[Menge]])</f>
        <v/>
      </c>
      <c r="N10" s="11" t="str">
        <f>IF($K10="B",$I10,"")</f>
        <v/>
      </c>
      <c r="O10" s="11" t="str">
        <f>IF($K10="Bel",$I10,"")</f>
        <v/>
      </c>
      <c r="P10" s="11" t="str">
        <f>IF($K10="Ton",$I10,"")</f>
        <v/>
      </c>
      <c r="Q10" s="11" t="str">
        <f>IF($K10="Video",$I10,"")</f>
        <v/>
      </c>
      <c r="R10" s="11" t="str">
        <f>IF($K10="Req",$I10,"")</f>
        <v/>
      </c>
      <c r="S10" s="11" t="str">
        <f>IF($K10="T",$I10,"")</f>
        <v/>
      </c>
      <c r="T10" s="11" t="str">
        <f>IF($K10="S",$I10,"")</f>
        <v/>
      </c>
      <c r="U10" s="11" t="str">
        <f>IF($K10="M",$I10,"")</f>
        <v/>
      </c>
      <c r="V10" s="11" t="str">
        <f>IF($K10="D",$I10,"")</f>
        <v/>
      </c>
      <c r="W10" s="11" t="str">
        <f>IF($K10="P",$I10,"")</f>
        <v/>
      </c>
      <c r="X10" s="99"/>
      <c r="Y10" s="11" t="str">
        <f>IF(COUNTIF($E10,"KM Tischler**"),$I10,"")</f>
        <v/>
      </c>
      <c r="Z10" s="11" t="str">
        <f>IF(COUNTIF($E10,"KM Schlosser**"),$I10,"")</f>
        <v/>
      </c>
      <c r="AA10" s="11" t="str">
        <f>IF(COUNTIF($E10,"KM Maler**"),$I10,"")</f>
        <v/>
      </c>
      <c r="AB10" s="11" t="str">
        <f>IF(COUNTIF($E10,"KM Deko**"),$I10,"")</f>
        <v/>
      </c>
      <c r="AC10" s="11" t="str">
        <f>IF(COUNTIF($E10,"KM Plastik**"),$I10,"")</f>
        <v/>
      </c>
      <c r="CA10" s="9"/>
      <c r="CB10" s="9"/>
    </row>
    <row r="11" spans="1:80" x14ac:dyDescent="0.25">
      <c r="C11" s="71"/>
      <c r="D11" s="67"/>
      <c r="E11" s="68"/>
      <c r="F11" s="69"/>
      <c r="G11" s="98" t="str">
        <f>IF($E11=0,"",VLOOKUP($E11,[1]Gesamt!$B:$J,8,0))</f>
        <v/>
      </c>
      <c r="H11" s="10" t="str">
        <f>IF($E11=0,"",VLOOKUP($E11,[1]Gesamt!$B:$J,4,0))</f>
        <v/>
      </c>
      <c r="I11" s="11" t="str">
        <f t="shared" si="6"/>
        <v/>
      </c>
      <c r="K11" s="10" t="str">
        <f>IF($E11=0,"",VLOOKUP($E11,[1]Gesamt!$B:$J,2,0))</f>
        <v/>
      </c>
      <c r="L11" s="70" t="str">
        <f>IF(I11="","",IF(I11=0,"",IF(ISNA(K11),"!!!","")))</f>
        <v/>
      </c>
      <c r="M11" s="70" t="str">
        <f>IF($E11=0,"",VLOOKUP($E11,[1]Gesamt!$B:$J,9,0)*Bauteil1[[#This Row],[Menge]])</f>
        <v/>
      </c>
      <c r="N11" s="11" t="str">
        <f>IF($K11="B",$I11,"")</f>
        <v/>
      </c>
      <c r="O11" s="11" t="str">
        <f>IF($K11="Bel",$I11,"")</f>
        <v/>
      </c>
      <c r="P11" s="11" t="str">
        <f>IF($K11="Ton",$I11,"")</f>
        <v/>
      </c>
      <c r="Q11" s="11" t="str">
        <f>IF($K11="Video",$I11,"")</f>
        <v/>
      </c>
      <c r="R11" s="11" t="str">
        <f>IF($K11="Req",$I11,"")</f>
        <v/>
      </c>
      <c r="S11" s="11" t="str">
        <f>IF($K11="T",$I11,"")</f>
        <v/>
      </c>
      <c r="T11" s="11" t="str">
        <f>IF($K11="S",$I11,"")</f>
        <v/>
      </c>
      <c r="U11" s="11" t="str">
        <f>IF($K11="M",$I11,"")</f>
        <v/>
      </c>
      <c r="V11" s="11" t="str">
        <f>IF($K11="D",$I11,"")</f>
        <v/>
      </c>
      <c r="W11" s="11" t="str">
        <f>IF($K11="P",$I11,"")</f>
        <v/>
      </c>
      <c r="X11" s="99"/>
      <c r="Y11" s="11" t="str">
        <f>IF(COUNTIF($E11,"KM Tischler**"),$I11,"")</f>
        <v/>
      </c>
      <c r="Z11" s="11" t="str">
        <f>IF(COUNTIF($E11,"KM Schlosser**"),$I11,"")</f>
        <v/>
      </c>
      <c r="AA11" s="11" t="str">
        <f>IF(COUNTIF($E11,"KM Maler**"),$I11,"")</f>
        <v/>
      </c>
      <c r="AB11" s="11" t="str">
        <f>IF(COUNTIF($E11,"KM Deko**"),$I11,"")</f>
        <v/>
      </c>
      <c r="AC11" s="11" t="str">
        <f>IF(COUNTIF($E11,"KM Plastik**"),$I11,"")</f>
        <v/>
      </c>
      <c r="CA11" s="9"/>
      <c r="CB11" s="9"/>
    </row>
    <row r="12" spans="1:80" x14ac:dyDescent="0.25">
      <c r="C12" s="66"/>
      <c r="D12" s="67"/>
      <c r="E12" s="68"/>
      <c r="F12" s="69"/>
      <c r="G12" s="98" t="str">
        <f>IF($E12=0,"",VLOOKUP($E12,[1]Gesamt!$B:$J,8,0))</f>
        <v/>
      </c>
      <c r="H12" s="10" t="str">
        <f>IF($E12=0,"",VLOOKUP($E12,[1]Gesamt!$B:$J,4,0))</f>
        <v/>
      </c>
      <c r="I12" s="11" t="str">
        <f t="shared" si="6"/>
        <v/>
      </c>
      <c r="K12" s="10" t="str">
        <f>IF($E12=0,"",VLOOKUP($E12,[1]Gesamt!$B:$J,2,0))</f>
        <v/>
      </c>
      <c r="L12" s="70" t="str">
        <f t="shared" si="23"/>
        <v/>
      </c>
      <c r="M12" s="70" t="str">
        <f>IF($E12=0,"",VLOOKUP($E12,[1]Gesamt!$B:$J,9,0)*Bauteil1[[#This Row],[Menge]])</f>
        <v/>
      </c>
      <c r="N12" s="11" t="str">
        <f t="shared" si="24"/>
        <v/>
      </c>
      <c r="O12" s="11" t="str">
        <f t="shared" si="25"/>
        <v/>
      </c>
      <c r="P12" s="11" t="str">
        <f t="shared" si="26"/>
        <v/>
      </c>
      <c r="Q12" s="11" t="str">
        <f t="shared" si="27"/>
        <v/>
      </c>
      <c r="R12" s="11" t="str">
        <f t="shared" si="28"/>
        <v/>
      </c>
      <c r="S12" s="11" t="str">
        <f t="shared" si="29"/>
        <v/>
      </c>
      <c r="T12" s="11" t="str">
        <f t="shared" si="30"/>
        <v/>
      </c>
      <c r="U12" s="11" t="str">
        <f t="shared" si="31"/>
        <v/>
      </c>
      <c r="V12" s="11" t="str">
        <f t="shared" si="32"/>
        <v/>
      </c>
      <c r="W12" s="11" t="str">
        <f t="shared" si="33"/>
        <v/>
      </c>
      <c r="X12" s="99"/>
      <c r="Y12" s="11" t="str">
        <f t="shared" si="34"/>
        <v/>
      </c>
      <c r="Z12" s="11" t="str">
        <f t="shared" si="35"/>
        <v/>
      </c>
      <c r="AA12" s="11" t="str">
        <f t="shared" si="36"/>
        <v/>
      </c>
      <c r="AB12" s="11" t="str">
        <f t="shared" si="37"/>
        <v/>
      </c>
      <c r="AC12" s="11" t="str">
        <f t="shared" si="38"/>
        <v/>
      </c>
      <c r="CA12" s="9"/>
      <c r="CB12" s="9"/>
    </row>
    <row r="13" spans="1:80" x14ac:dyDescent="0.25">
      <c r="C13" s="66"/>
      <c r="D13" s="67"/>
      <c r="E13" s="68"/>
      <c r="F13" s="69"/>
      <c r="G13" s="98" t="str">
        <f>IF($E13=0,"",VLOOKUP($E13,[1]Gesamt!$B:$J,8,0))</f>
        <v/>
      </c>
      <c r="H13" s="10" t="str">
        <f>IF($E13=0,"",VLOOKUP($E13,[1]Gesamt!$B:$J,4,0))</f>
        <v/>
      </c>
      <c r="I13" s="11" t="str">
        <f t="shared" si="6"/>
        <v/>
      </c>
      <c r="K13" s="10" t="str">
        <f>IF($E13=0,"",VLOOKUP($E13,[1]Gesamt!$B:$J,2,0))</f>
        <v/>
      </c>
      <c r="L13" s="70" t="str">
        <f t="shared" si="23"/>
        <v/>
      </c>
      <c r="M13" s="70" t="str">
        <f>IF($E13=0,"",VLOOKUP($E13,[1]Gesamt!$B:$J,9,0)*Bauteil1[[#This Row],[Menge]])</f>
        <v/>
      </c>
      <c r="N13" s="11" t="str">
        <f t="shared" si="24"/>
        <v/>
      </c>
      <c r="O13" s="11" t="str">
        <f t="shared" si="25"/>
        <v/>
      </c>
      <c r="P13" s="11" t="str">
        <f t="shared" si="26"/>
        <v/>
      </c>
      <c r="Q13" s="11" t="str">
        <f t="shared" si="27"/>
        <v/>
      </c>
      <c r="R13" s="11" t="str">
        <f t="shared" si="28"/>
        <v/>
      </c>
      <c r="S13" s="11" t="str">
        <f t="shared" si="29"/>
        <v/>
      </c>
      <c r="T13" s="11" t="str">
        <f t="shared" si="30"/>
        <v/>
      </c>
      <c r="U13" s="11" t="str">
        <f t="shared" si="31"/>
        <v/>
      </c>
      <c r="V13" s="11" t="str">
        <f t="shared" si="32"/>
        <v/>
      </c>
      <c r="W13" s="11" t="str">
        <f t="shared" si="33"/>
        <v/>
      </c>
      <c r="X13" s="99"/>
      <c r="Y13" s="11" t="str">
        <f t="shared" si="34"/>
        <v/>
      </c>
      <c r="Z13" s="11" t="str">
        <f t="shared" si="35"/>
        <v/>
      </c>
      <c r="AA13" s="11" t="str">
        <f t="shared" si="36"/>
        <v/>
      </c>
      <c r="AB13" s="11" t="str">
        <f t="shared" si="37"/>
        <v/>
      </c>
      <c r="AC13" s="11" t="str">
        <f t="shared" si="38"/>
        <v/>
      </c>
      <c r="CA13" s="9"/>
      <c r="CB13" s="9"/>
    </row>
    <row r="14" spans="1:80" x14ac:dyDescent="0.25">
      <c r="C14" s="66"/>
      <c r="D14" s="67"/>
      <c r="E14" s="68"/>
      <c r="F14" s="69"/>
      <c r="G14" s="98" t="str">
        <f>IF($E14=0,"",VLOOKUP($E14,[1]Gesamt!$B:$J,8,0))</f>
        <v/>
      </c>
      <c r="H14" s="10" t="str">
        <f>IF($E14=0,"",VLOOKUP($E14,[1]Gesamt!$B:$J,4,0))</f>
        <v/>
      </c>
      <c r="I14" s="11" t="str">
        <f t="shared" si="6"/>
        <v/>
      </c>
      <c r="K14" s="10" t="str">
        <f>IF($E14=0,"",VLOOKUP($E14,[1]Gesamt!$B:$J,2,0))</f>
        <v/>
      </c>
      <c r="L14" s="70" t="str">
        <f t="shared" si="23"/>
        <v/>
      </c>
      <c r="M14" s="70" t="str">
        <f>IF($E14=0,"",VLOOKUP($E14,[1]Gesamt!$B:$J,9,0)*Bauteil1[[#This Row],[Menge]])</f>
        <v/>
      </c>
      <c r="N14" s="11" t="str">
        <f t="shared" si="24"/>
        <v/>
      </c>
      <c r="O14" s="11" t="str">
        <f t="shared" si="25"/>
        <v/>
      </c>
      <c r="P14" s="11" t="str">
        <f t="shared" si="26"/>
        <v/>
      </c>
      <c r="Q14" s="11" t="str">
        <f t="shared" si="27"/>
        <v/>
      </c>
      <c r="R14" s="11" t="str">
        <f t="shared" si="28"/>
        <v/>
      </c>
      <c r="S14" s="11" t="str">
        <f t="shared" si="29"/>
        <v/>
      </c>
      <c r="T14" s="11" t="str">
        <f t="shared" si="30"/>
        <v/>
      </c>
      <c r="U14" s="11" t="str">
        <f t="shared" si="31"/>
        <v/>
      </c>
      <c r="V14" s="11" t="str">
        <f t="shared" si="32"/>
        <v/>
      </c>
      <c r="W14" s="11" t="str">
        <f t="shared" si="33"/>
        <v/>
      </c>
      <c r="X14" s="99"/>
      <c r="Y14" s="11" t="str">
        <f t="shared" si="34"/>
        <v/>
      </c>
      <c r="Z14" s="11" t="str">
        <f t="shared" si="35"/>
        <v/>
      </c>
      <c r="AA14" s="11" t="str">
        <f t="shared" si="36"/>
        <v/>
      </c>
      <c r="AB14" s="11" t="str">
        <f t="shared" si="37"/>
        <v/>
      </c>
      <c r="AC14" s="11" t="str">
        <f t="shared" si="38"/>
        <v/>
      </c>
      <c r="CA14" s="9"/>
    </row>
    <row r="15" spans="1:80" ht="14.25" customHeight="1" x14ac:dyDescent="0.25">
      <c r="C15" s="66"/>
      <c r="D15" s="67"/>
      <c r="E15" s="68"/>
      <c r="F15" s="69"/>
      <c r="G15" s="98" t="str">
        <f>IF($E15=0,"",VLOOKUP($E15,[1]Gesamt!$B:$J,8,0))</f>
        <v/>
      </c>
      <c r="H15" s="10" t="str">
        <f>IF($E15=0,"",VLOOKUP($E15,[1]Gesamt!$B:$J,4,0))</f>
        <v/>
      </c>
      <c r="I15" s="11" t="str">
        <f t="shared" si="6"/>
        <v/>
      </c>
      <c r="K15" s="10" t="str">
        <f>IF($E15=0,"",VLOOKUP($E15,[1]Gesamt!$B:$J,2,0))</f>
        <v/>
      </c>
      <c r="L15" s="70" t="str">
        <f>IF(I15="","",IF(I15=0,"",IF(ISNA(K15),"!!!","")))</f>
        <v/>
      </c>
      <c r="M15" s="70" t="str">
        <f>IF($E15=0,"",VLOOKUP($E15,[1]Gesamt!$B:$J,9,0)*Bauteil1[[#This Row],[Menge]])</f>
        <v/>
      </c>
      <c r="N15" s="11" t="str">
        <f>IF($K15="B",$I15,"")</f>
        <v/>
      </c>
      <c r="O15" s="11" t="str">
        <f>IF($K15="Bel",$I15,"")</f>
        <v/>
      </c>
      <c r="P15" s="11" t="str">
        <f>IF($K15="Ton",$I15,"")</f>
        <v/>
      </c>
      <c r="Q15" s="11" t="str">
        <f>IF($K15="Video",$I15,"")</f>
        <v/>
      </c>
      <c r="R15" s="11" t="str">
        <f>IF($K15="Req",$I15,"")</f>
        <v/>
      </c>
      <c r="S15" s="11" t="str">
        <f>IF($K15="T",$I15,"")</f>
        <v/>
      </c>
      <c r="T15" s="11" t="str">
        <f>IF($K15="S",$I15,"")</f>
        <v/>
      </c>
      <c r="U15" s="11" t="str">
        <f>IF($K15="M",$I15,"")</f>
        <v/>
      </c>
      <c r="V15" s="11" t="str">
        <f>IF($K15="D",$I15,"")</f>
        <v/>
      </c>
      <c r="W15" s="11" t="str">
        <f>IF($K15="P",$I15,"")</f>
        <v/>
      </c>
      <c r="X15" s="99"/>
      <c r="Y15" s="11" t="str">
        <f>IF(COUNTIF($E15,"KM Tischler**"),$I15,"")</f>
        <v/>
      </c>
      <c r="Z15" s="11" t="str">
        <f>IF(COUNTIF($E15,"KM Schlosser**"),$I15,"")</f>
        <v/>
      </c>
      <c r="AA15" s="11" t="str">
        <f>IF(COUNTIF($E15,"KM Maler**"),$I15,"")</f>
        <v/>
      </c>
      <c r="AB15" s="11" t="str">
        <f>IF(COUNTIF($E15,"KM Deko**"),$I15,"")</f>
        <v/>
      </c>
      <c r="AC15" s="11" t="str">
        <f>IF(COUNTIF($E15,"KM Plastik**"),$I15,"")</f>
        <v/>
      </c>
      <c r="CA15" s="9"/>
      <c r="CB15" s="9"/>
    </row>
    <row r="16" spans="1:80" ht="14.25" customHeight="1" x14ac:dyDescent="0.25">
      <c r="B16" s="100"/>
      <c r="C16" s="66"/>
      <c r="D16" s="67"/>
      <c r="E16" s="68"/>
      <c r="F16" s="69"/>
      <c r="G16" s="98" t="str">
        <f>IF($E16=0,"",VLOOKUP($E16,[1]Gesamt!$B:$J,8,0))</f>
        <v/>
      </c>
      <c r="H16" s="10" t="str">
        <f>IF($E16=0,"",VLOOKUP($E16,[1]Gesamt!$B:$J,4,0))</f>
        <v/>
      </c>
      <c r="I16" s="11" t="str">
        <f t="shared" si="6"/>
        <v/>
      </c>
      <c r="K16" s="10" t="str">
        <f>IF($E16=0,"",VLOOKUP($E16,[1]Gesamt!$B:$J,2,0))</f>
        <v/>
      </c>
      <c r="L16" s="70" t="str">
        <f>IF(I16="","",IF(I16=0,"",IF(ISNA(K16),"!!!","")))</f>
        <v/>
      </c>
      <c r="M16" s="70" t="str">
        <f>IF($E16=0,"",VLOOKUP($E16,[1]Gesamt!$B:$J,9,0)*Bauteil1[[#This Row],[Menge]])</f>
        <v/>
      </c>
      <c r="N16" s="11" t="str">
        <f>IF($K16="B",$I16,"")</f>
        <v/>
      </c>
      <c r="O16" s="11" t="str">
        <f>IF($K16="Bel",$I16,"")</f>
        <v/>
      </c>
      <c r="P16" s="11" t="str">
        <f>IF($K16="Ton",$I16,"")</f>
        <v/>
      </c>
      <c r="Q16" s="11" t="str">
        <f>IF($K16="Video",$I16,"")</f>
        <v/>
      </c>
      <c r="R16" s="11" t="str">
        <f>IF($K16="Req",$I16,"")</f>
        <v/>
      </c>
      <c r="S16" s="11" t="str">
        <f>IF($K16="T",$I16,"")</f>
        <v/>
      </c>
      <c r="T16" s="11" t="str">
        <f>IF($K16="S",$I16,"")</f>
        <v/>
      </c>
      <c r="U16" s="11" t="str">
        <f>IF($K16="M",$I16,"")</f>
        <v/>
      </c>
      <c r="V16" s="11" t="str">
        <f>IF($K16="D",$I16,"")</f>
        <v/>
      </c>
      <c r="W16" s="11" t="str">
        <f>IF($K16="P",$I16,"")</f>
        <v/>
      </c>
      <c r="X16" s="99"/>
      <c r="Y16" s="11" t="str">
        <f>IF(COUNTIF($E16,"KM Tischler**"),$I16,"")</f>
        <v/>
      </c>
      <c r="Z16" s="11" t="str">
        <f>IF(COUNTIF($E16,"KM Schlosser**"),$I16,"")</f>
        <v/>
      </c>
      <c r="AA16" s="11" t="str">
        <f>IF(COUNTIF($E16,"KM Maler**"),$I16,"")</f>
        <v/>
      </c>
      <c r="AB16" s="11" t="str">
        <f>IF(COUNTIF($E16,"KM Deko**"),$I16,"")</f>
        <v/>
      </c>
      <c r="AC16" s="11" t="str">
        <f>IF(COUNTIF($E16,"KM Plastik**"),$I16,"")</f>
        <v/>
      </c>
      <c r="CA16" s="9"/>
      <c r="CB16" s="9"/>
    </row>
    <row r="17" spans="1:80" x14ac:dyDescent="0.25">
      <c r="D17" s="95"/>
      <c r="E17" s="96"/>
      <c r="F17" s="97"/>
      <c r="G17" s="98" t="str">
        <f>IF($E17=0,"",VLOOKUP($E17,[1]Gesamt!$B:$J,8,0))</f>
        <v/>
      </c>
      <c r="H17" s="10" t="str">
        <f>IF($E17=0,"",VLOOKUP($E17,[1]Gesamt!$B:$J,4,0))</f>
        <v/>
      </c>
      <c r="I17" s="11" t="str">
        <f t="shared" si="6"/>
        <v/>
      </c>
      <c r="K17" s="10" t="str">
        <f>IF($E17=0,"",VLOOKUP($E17,[1]Gesamt!$B:$J,2,0))</f>
        <v/>
      </c>
      <c r="L17" s="70" t="str">
        <f>IF(I17="","",IF(I17=0,"",IF(ISNA(K17),"!!!","")))</f>
        <v/>
      </c>
      <c r="M17" s="70" t="str">
        <f>IF($E17=0,"",VLOOKUP($E17,[1]Gesamt!$B:$J,9,0)*Bauteil1[[#This Row],[Menge]])</f>
        <v/>
      </c>
      <c r="N17" s="11" t="str">
        <f>IF($K17="B",$I17,"")</f>
        <v/>
      </c>
      <c r="O17" s="11" t="str">
        <f>IF($K17="Bel",$I17,"")</f>
        <v/>
      </c>
      <c r="P17" s="11" t="str">
        <f>IF($K17="Ton",$I17,"")</f>
        <v/>
      </c>
      <c r="Q17" s="11" t="str">
        <f>IF($K17="Video",$I17,"")</f>
        <v/>
      </c>
      <c r="R17" s="11" t="str">
        <f>IF($K17="Req",$I17,"")</f>
        <v/>
      </c>
      <c r="S17" s="11" t="str">
        <f>IF($K17="T",$I17,"")</f>
        <v/>
      </c>
      <c r="T17" s="11" t="str">
        <f>IF($K17="S",$I17,"")</f>
        <v/>
      </c>
      <c r="U17" s="11" t="str">
        <f>IF($K17="M",$I17,"")</f>
        <v/>
      </c>
      <c r="V17" s="11" t="str">
        <f>IF($K17="D",$I17,"")</f>
        <v/>
      </c>
      <c r="W17" s="11" t="str">
        <f>IF($K17="P",$I17,"")</f>
        <v/>
      </c>
      <c r="X17" s="99"/>
      <c r="Y17" s="11" t="str">
        <f>IF(COUNTIF($E17,"KM Tischler**"),$I17,"")</f>
        <v/>
      </c>
      <c r="Z17" s="11" t="str">
        <f>IF(COUNTIF($E17,"KM Schlosser**"),$I17,"")</f>
        <v/>
      </c>
      <c r="AA17" s="11" t="str">
        <f>IF(COUNTIF($E17,"KM Maler**"),$I17,"")</f>
        <v/>
      </c>
      <c r="AB17" s="11" t="str">
        <f>IF(COUNTIF($E17,"KM Deko**"),$I17,"")</f>
        <v/>
      </c>
      <c r="AC17" s="11" t="str">
        <f>IF(COUNTIF($E17,"KM Plastik**"),$I17,"")</f>
        <v/>
      </c>
      <c r="CA17" s="9"/>
      <c r="CB17" s="9"/>
    </row>
    <row r="18" spans="1:80" ht="13.5" customHeight="1" x14ac:dyDescent="0.25">
      <c r="D18" s="95"/>
      <c r="E18" s="96"/>
      <c r="F18" s="97"/>
      <c r="G18" s="97" t="str">
        <f>IF($E18=0,"",VLOOKUP($E18,[1]Gesamt!$B:$J,8,0))</f>
        <v/>
      </c>
      <c r="H18" s="10" t="str">
        <f>IF($E18=0,"",VLOOKUP($E18,[1]Gesamt!$B:$J,4,0))</f>
        <v/>
      </c>
      <c r="I18" s="97" t="str">
        <f t="shared" si="6"/>
        <v/>
      </c>
      <c r="K18" s="10" t="str">
        <f>IF($E18=0,"",VLOOKUP($E18,[1]Gesamt!$B:$J,2,0))</f>
        <v/>
      </c>
      <c r="L18" s="70" t="str">
        <f>IF(I18="","",IF(I18=0,"",IF(ISNA(K18),"!!!","")))</f>
        <v/>
      </c>
      <c r="M18" s="70" t="str">
        <f>IF($E18=0,"",VLOOKUP($E18,[1]Gesamt!$B:$J,9,0)*Bauteil1[[#This Row],[Menge]])</f>
        <v/>
      </c>
      <c r="N18" s="11" t="str">
        <f>IF($K18="B",$I18,"")</f>
        <v/>
      </c>
      <c r="O18" s="11" t="str">
        <f>IF($K18="Bel",$I18,"")</f>
        <v/>
      </c>
      <c r="P18" s="11" t="str">
        <f>IF($K18="Ton",$I18,"")</f>
        <v/>
      </c>
      <c r="Q18" s="11" t="str">
        <f>IF($K18="Video",$I18,"")</f>
        <v/>
      </c>
      <c r="R18" s="11" t="str">
        <f>IF($K18="Req",$I18,"")</f>
        <v/>
      </c>
      <c r="S18" s="11" t="str">
        <f>IF($K18="T",$I18,"")</f>
        <v/>
      </c>
      <c r="T18" s="11" t="str">
        <f>IF($K18="S",$I18,"")</f>
        <v/>
      </c>
      <c r="U18" s="11" t="str">
        <f>IF($K18="M",$I18,"")</f>
        <v/>
      </c>
      <c r="V18" s="11" t="str">
        <f>IF($K18="D",$I18,"")</f>
        <v/>
      </c>
      <c r="W18" s="11" t="str">
        <f>IF($K18="P",$I18,"")</f>
        <v/>
      </c>
      <c r="X18" s="99"/>
      <c r="Y18" s="11" t="str">
        <f>IF(COUNTIF($E18,"KM Tischler**"),$I18,"")</f>
        <v/>
      </c>
      <c r="Z18" s="11" t="str">
        <f>IF(COUNTIF($E18,"KM Schlosser**"),$I18,"")</f>
        <v/>
      </c>
      <c r="AA18" s="11" t="str">
        <f>IF(COUNTIF($E18,"KM Maler**"),$I18,"")</f>
        <v/>
      </c>
      <c r="AB18" s="11" t="str">
        <f>IF(COUNTIF($E18,"KM Deko**"),$I18,"")</f>
        <v/>
      </c>
      <c r="AC18" s="11" t="str">
        <f>IF(COUNTIF($E18,"KM Plastik**"),$I18,"")</f>
        <v/>
      </c>
      <c r="CA18" s="9"/>
      <c r="CB18" s="9"/>
    </row>
    <row r="19" spans="1:80" x14ac:dyDescent="0.25">
      <c r="H19" s="2"/>
      <c r="I19" s="7"/>
      <c r="J19" s="11">
        <f>SUBTOTAL(109,Bauteil1[Summe])</f>
        <v>0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CA19" s="9"/>
      <c r="CB19" s="9"/>
    </row>
    <row r="20" spans="1:80" s="119" customFormat="1" ht="11.25" customHeight="1" x14ac:dyDescent="0.25">
      <c r="A20" s="110" t="s">
        <v>0</v>
      </c>
      <c r="B20" s="111" t="s">
        <v>1</v>
      </c>
      <c r="C20" s="112" t="s">
        <v>2</v>
      </c>
      <c r="D20" s="112" t="s">
        <v>6</v>
      </c>
      <c r="E20" s="111" t="s">
        <v>21</v>
      </c>
      <c r="F20" s="111" t="s">
        <v>3</v>
      </c>
      <c r="G20" s="111" t="s">
        <v>7</v>
      </c>
      <c r="H20" s="113" t="s">
        <v>4</v>
      </c>
      <c r="I20" s="114" t="s">
        <v>5</v>
      </c>
      <c r="J20" s="115" t="s">
        <v>8</v>
      </c>
      <c r="K20" s="102" t="s">
        <v>42</v>
      </c>
      <c r="L20" s="116" t="s">
        <v>40</v>
      </c>
      <c r="M20" s="116" t="s">
        <v>41</v>
      </c>
      <c r="N20" s="115" t="s">
        <v>36</v>
      </c>
      <c r="O20" s="115" t="s">
        <v>22</v>
      </c>
      <c r="P20" s="115" t="s">
        <v>12</v>
      </c>
      <c r="Q20" s="115" t="s">
        <v>38</v>
      </c>
      <c r="R20" s="115" t="s">
        <v>20</v>
      </c>
      <c r="S20" s="115" t="s">
        <v>29</v>
      </c>
      <c r="T20" s="115" t="s">
        <v>32</v>
      </c>
      <c r="U20" s="115" t="s">
        <v>30</v>
      </c>
      <c r="V20" s="115" t="s">
        <v>31</v>
      </c>
      <c r="W20" s="115" t="s">
        <v>33</v>
      </c>
      <c r="X20" s="117" t="s">
        <v>39</v>
      </c>
      <c r="Y20" s="116" t="s">
        <v>23</v>
      </c>
      <c r="Z20" s="116" t="s">
        <v>24</v>
      </c>
      <c r="AA20" s="116" t="s">
        <v>25</v>
      </c>
      <c r="AB20" s="116" t="s">
        <v>26</v>
      </c>
      <c r="AC20" s="116" t="s">
        <v>27</v>
      </c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</row>
    <row r="21" spans="1:80" x14ac:dyDescent="0.25">
      <c r="A21" s="1">
        <v>2</v>
      </c>
      <c r="D21" s="95"/>
      <c r="E21" s="96"/>
      <c r="F21" s="97"/>
      <c r="G21" s="98" t="str">
        <f>IF($E21=0,"",VLOOKUP($E21,[1]Gesamt!$B:$J,8,0))</f>
        <v/>
      </c>
      <c r="H21" s="10" t="str">
        <f>IF($E21=0,"",VLOOKUP($E21,[1]Gesamt!$B:$J,4,0))</f>
        <v/>
      </c>
      <c r="I21" s="11" t="str">
        <f t="shared" ref="I21" si="39">IF(E21=0,"",ROUND(SUM(F21*H21),0))</f>
        <v/>
      </c>
      <c r="K21" s="10" t="str">
        <f>IF($E21=0,"",VLOOKUP($E21,[1]Gesamt!$B:$J,2,0))</f>
        <v/>
      </c>
      <c r="L21" s="70" t="str">
        <f>IF(I21="","",IF(I21=0,"",IF(ISNA(K21),"!!!","")))</f>
        <v/>
      </c>
      <c r="M21" s="70" t="str">
        <f>IF($E21=0,"",VLOOKUP($E21,[1]Gesamt!$B:$J,9,0)*Bauteil2[[#This Row],[Menge]])</f>
        <v/>
      </c>
      <c r="N21" s="11" t="str">
        <f>IF($K21="B",$I21,"")</f>
        <v/>
      </c>
      <c r="O21" s="11" t="str">
        <f>IF($K21="Bel",$I21,"")</f>
        <v/>
      </c>
      <c r="P21" s="11" t="str">
        <f>IF($K21="Ton",$I21,"")</f>
        <v/>
      </c>
      <c r="Q21" s="11" t="str">
        <f>IF($K21="Video",$I21,"")</f>
        <v/>
      </c>
      <c r="R21" s="11" t="str">
        <f>IF($K21="Req",$I21,"")</f>
        <v/>
      </c>
      <c r="S21" s="11" t="str">
        <f>IF($K21="T",$I21,"")</f>
        <v/>
      </c>
      <c r="T21" s="11" t="str">
        <f>IF($K21="S",$I21,"")</f>
        <v/>
      </c>
      <c r="U21" s="11" t="str">
        <f>IF($K21="M",$I21,"")</f>
        <v/>
      </c>
      <c r="V21" s="11" t="str">
        <f>IF($K21="D",$I21,"")</f>
        <v/>
      </c>
      <c r="W21" s="11" t="str">
        <f>IF($K21="P",$I21,"")</f>
        <v/>
      </c>
      <c r="X21" s="99"/>
      <c r="Y21" s="11" t="str">
        <f t="shared" ref="Y21:Y33" si="40">IF(COUNTIF($E21,"KM Tischler**"),$I21,"")</f>
        <v/>
      </c>
      <c r="Z21" s="11" t="str">
        <f t="shared" ref="Z21:Z33" si="41">IF(COUNTIF($E21,"KM Schlosser**"),$I21,"")</f>
        <v/>
      </c>
      <c r="AA21" s="11" t="str">
        <f t="shared" ref="AA21:AA33" si="42">IF(COUNTIF($E21,"KM Maler**"),$I21,"")</f>
        <v/>
      </c>
      <c r="AB21" s="11" t="str">
        <f t="shared" ref="AB21:AB33" si="43">IF(COUNTIF($E21,"KM Deko**"),$I21,"")</f>
        <v/>
      </c>
      <c r="AC21" s="11" t="str">
        <f t="shared" ref="AC21:AC33" si="44">IF(COUNTIF($E21,"KM Plastik**"),$I21,"")</f>
        <v/>
      </c>
      <c r="CA21" s="9"/>
      <c r="CB21" s="9"/>
    </row>
    <row r="22" spans="1:80" x14ac:dyDescent="0.25">
      <c r="C22" s="66"/>
      <c r="D22" s="67"/>
      <c r="E22" s="68"/>
      <c r="F22" s="97"/>
      <c r="G22" s="98" t="str">
        <f>IF($E22=0,"",VLOOKUP($E22,[1]Gesamt!$B:$J,8,0))</f>
        <v/>
      </c>
      <c r="H22" s="10" t="str">
        <f>IF($E22=0,"",VLOOKUP($E22,[1]Gesamt!$B:$J,4,0))</f>
        <v/>
      </c>
      <c r="I22" s="11" t="str">
        <f t="shared" ref="I22:I37" si="45">IF(E22=0,"",ROUND(SUM(F22*H22),0))</f>
        <v/>
      </c>
      <c r="K22" s="10" t="str">
        <f>IF($E22=0,"",VLOOKUP($E22,[1]Gesamt!$B:$J,2,0))</f>
        <v/>
      </c>
      <c r="L22" s="70" t="str">
        <f t="shared" ref="L22:L25" si="46">IF(I22="","",IF(I22=0,"",IF(ISNA(K22),"!!!","")))</f>
        <v/>
      </c>
      <c r="M22" s="70" t="str">
        <f>IF($E22=0,"",VLOOKUP($E22,[1]Gesamt!$B:$J,9,0)*Bauteil2[[#This Row],[Menge]])</f>
        <v/>
      </c>
      <c r="N22" s="11" t="str">
        <f t="shared" ref="N22:N33" si="47">IF($K22="B",$I22,"")</f>
        <v/>
      </c>
      <c r="O22" s="11" t="str">
        <f t="shared" ref="O22:O33" si="48">IF($K22="Bel",$I22,"")</f>
        <v/>
      </c>
      <c r="P22" s="11" t="str">
        <f t="shared" ref="P22:P33" si="49">IF($K22="Ton",$I22,"")</f>
        <v/>
      </c>
      <c r="Q22" s="11" t="str">
        <f t="shared" ref="Q22:Q33" si="50">IF($K22="Video",$I22,"")</f>
        <v/>
      </c>
      <c r="R22" s="11" t="str">
        <f t="shared" ref="R22:R33" si="51">IF($K22="Req",$I22,"")</f>
        <v/>
      </c>
      <c r="S22" s="11" t="str">
        <f t="shared" ref="S22:S33" si="52">IF($K22="T",$I22,"")</f>
        <v/>
      </c>
      <c r="T22" s="11" t="str">
        <f t="shared" ref="T22:T33" si="53">IF($K22="S",$I22,"")</f>
        <v/>
      </c>
      <c r="U22" s="11" t="str">
        <f t="shared" ref="U22:U33" si="54">IF($K22="M",$I22,"")</f>
        <v/>
      </c>
      <c r="V22" s="11" t="str">
        <f t="shared" ref="V22:V33" si="55">IF($K22="D",$I22,"")</f>
        <v/>
      </c>
      <c r="W22" s="11" t="str">
        <f t="shared" ref="W22:W33" si="56">IF($K22="P",$I22,"")</f>
        <v/>
      </c>
      <c r="X22" s="99"/>
      <c r="Y22" s="11" t="str">
        <f t="shared" si="40"/>
        <v/>
      </c>
      <c r="Z22" s="11" t="str">
        <f t="shared" si="41"/>
        <v/>
      </c>
      <c r="AA22" s="11" t="str">
        <f t="shared" si="42"/>
        <v/>
      </c>
      <c r="AB22" s="11" t="str">
        <f t="shared" si="43"/>
        <v/>
      </c>
      <c r="AC22" s="11" t="str">
        <f t="shared" si="44"/>
        <v/>
      </c>
      <c r="CA22" s="9"/>
      <c r="CB22" s="9"/>
    </row>
    <row r="23" spans="1:80" x14ac:dyDescent="0.25">
      <c r="C23" s="66"/>
      <c r="D23" s="67"/>
      <c r="E23" s="68"/>
      <c r="F23" s="97"/>
      <c r="G23" s="98" t="str">
        <f>IF($E23=0,"",VLOOKUP($E23,[1]Gesamt!$B:$J,8,0))</f>
        <v/>
      </c>
      <c r="H23" s="10" t="str">
        <f>IF($E23=0,"",VLOOKUP($E23,[1]Gesamt!$B:$J,4,0))</f>
        <v/>
      </c>
      <c r="I23" s="11" t="str">
        <f t="shared" si="45"/>
        <v/>
      </c>
      <c r="K23" s="10" t="str">
        <f>IF($E23=0,"",VLOOKUP($E23,[1]Gesamt!$B:$J,2,0))</f>
        <v/>
      </c>
      <c r="L23" s="70" t="str">
        <f t="shared" si="46"/>
        <v/>
      </c>
      <c r="M23" s="70" t="str">
        <f>IF($E23=0,"",VLOOKUP($E23,[1]Gesamt!$B:$J,9,0)*Bauteil2[[#This Row],[Menge]])</f>
        <v/>
      </c>
      <c r="N23" s="11" t="str">
        <f t="shared" si="47"/>
        <v/>
      </c>
      <c r="O23" s="11" t="str">
        <f t="shared" si="48"/>
        <v/>
      </c>
      <c r="P23" s="11" t="str">
        <f t="shared" si="49"/>
        <v/>
      </c>
      <c r="Q23" s="11" t="str">
        <f t="shared" si="50"/>
        <v/>
      </c>
      <c r="R23" s="11" t="str">
        <f t="shared" si="51"/>
        <v/>
      </c>
      <c r="S23" s="11" t="str">
        <f t="shared" si="52"/>
        <v/>
      </c>
      <c r="T23" s="11" t="str">
        <f t="shared" si="53"/>
        <v/>
      </c>
      <c r="U23" s="11" t="str">
        <f t="shared" si="54"/>
        <v/>
      </c>
      <c r="V23" s="11" t="str">
        <f t="shared" si="55"/>
        <v/>
      </c>
      <c r="W23" s="11" t="str">
        <f t="shared" si="56"/>
        <v/>
      </c>
      <c r="X23" s="99"/>
      <c r="Y23" s="11" t="str">
        <f t="shared" si="40"/>
        <v/>
      </c>
      <c r="Z23" s="11" t="str">
        <f t="shared" si="41"/>
        <v/>
      </c>
      <c r="AA23" s="11" t="str">
        <f t="shared" si="42"/>
        <v/>
      </c>
      <c r="AB23" s="11" t="str">
        <f t="shared" si="43"/>
        <v/>
      </c>
      <c r="AC23" s="11" t="str">
        <f t="shared" si="44"/>
        <v/>
      </c>
      <c r="CA23" s="9"/>
      <c r="CB23" s="9"/>
    </row>
    <row r="24" spans="1:80" x14ac:dyDescent="0.25">
      <c r="C24" s="66"/>
      <c r="D24" s="67"/>
      <c r="E24" s="68"/>
      <c r="F24" s="97"/>
      <c r="G24" s="98" t="str">
        <f>IF($E24=0,"",VLOOKUP($E24,[1]Gesamt!$B:$J,8,0))</f>
        <v/>
      </c>
      <c r="H24" s="10" t="str">
        <f>IF($E24=0,"",VLOOKUP($E24,[1]Gesamt!$B:$J,4,0))</f>
        <v/>
      </c>
      <c r="I24" s="11" t="str">
        <f t="shared" si="45"/>
        <v/>
      </c>
      <c r="K24" s="10" t="str">
        <f>IF($E24=0,"",VLOOKUP($E24,[1]Gesamt!$B:$J,2,0))</f>
        <v/>
      </c>
      <c r="L24" s="70" t="str">
        <f t="shared" si="46"/>
        <v/>
      </c>
      <c r="M24" s="70" t="str">
        <f>IF($E24=0,"",VLOOKUP($E24,[1]Gesamt!$B:$J,9,0)*Bauteil2[[#This Row],[Menge]])</f>
        <v/>
      </c>
      <c r="N24" s="11" t="str">
        <f t="shared" si="47"/>
        <v/>
      </c>
      <c r="O24" s="11" t="str">
        <f t="shared" si="48"/>
        <v/>
      </c>
      <c r="P24" s="11" t="str">
        <f t="shared" si="49"/>
        <v/>
      </c>
      <c r="Q24" s="11" t="str">
        <f t="shared" si="50"/>
        <v/>
      </c>
      <c r="R24" s="11" t="str">
        <f t="shared" si="51"/>
        <v/>
      </c>
      <c r="S24" s="11" t="str">
        <f t="shared" si="52"/>
        <v/>
      </c>
      <c r="T24" s="11" t="str">
        <f t="shared" si="53"/>
        <v/>
      </c>
      <c r="U24" s="11" t="str">
        <f t="shared" si="54"/>
        <v/>
      </c>
      <c r="V24" s="11" t="str">
        <f t="shared" si="55"/>
        <v/>
      </c>
      <c r="W24" s="11" t="str">
        <f t="shared" si="56"/>
        <v/>
      </c>
      <c r="X24" s="99"/>
      <c r="Y24" s="11" t="str">
        <f t="shared" si="40"/>
        <v/>
      </c>
      <c r="Z24" s="11" t="str">
        <f t="shared" si="41"/>
        <v/>
      </c>
      <c r="AA24" s="11" t="str">
        <f t="shared" si="42"/>
        <v/>
      </c>
      <c r="AB24" s="11" t="str">
        <f t="shared" si="43"/>
        <v/>
      </c>
      <c r="AC24" s="11" t="str">
        <f t="shared" si="44"/>
        <v/>
      </c>
      <c r="CA24" s="9"/>
      <c r="CB24" s="9"/>
    </row>
    <row r="25" spans="1:80" x14ac:dyDescent="0.25">
      <c r="C25" s="66"/>
      <c r="D25" s="67"/>
      <c r="E25" s="68"/>
      <c r="F25" s="97"/>
      <c r="G25" s="98" t="str">
        <f>IF($E25=0,"",VLOOKUP($E25,[1]Gesamt!$B:$J,8,0))</f>
        <v/>
      </c>
      <c r="H25" s="10" t="str">
        <f>IF($E25=0,"",VLOOKUP($E25,[1]Gesamt!$B:$J,4,0))</f>
        <v/>
      </c>
      <c r="I25" s="11" t="str">
        <f t="shared" si="45"/>
        <v/>
      </c>
      <c r="K25" s="10" t="str">
        <f>IF($E25=0,"",VLOOKUP($E25,[1]Gesamt!$B:$J,2,0))</f>
        <v/>
      </c>
      <c r="L25" s="70" t="str">
        <f t="shared" si="46"/>
        <v/>
      </c>
      <c r="M25" s="70" t="str">
        <f>IF($E25=0,"",VLOOKUP($E25,[1]Gesamt!$B:$J,9,0)*Bauteil2[[#This Row],[Menge]])</f>
        <v/>
      </c>
      <c r="N25" s="11" t="str">
        <f t="shared" si="47"/>
        <v/>
      </c>
      <c r="O25" s="11" t="str">
        <f t="shared" si="48"/>
        <v/>
      </c>
      <c r="P25" s="11" t="str">
        <f t="shared" si="49"/>
        <v/>
      </c>
      <c r="Q25" s="11" t="str">
        <f t="shared" si="50"/>
        <v/>
      </c>
      <c r="R25" s="11" t="str">
        <f t="shared" si="51"/>
        <v/>
      </c>
      <c r="S25" s="11" t="str">
        <f t="shared" si="52"/>
        <v/>
      </c>
      <c r="T25" s="11" t="str">
        <f t="shared" si="53"/>
        <v/>
      </c>
      <c r="U25" s="11" t="str">
        <f t="shared" si="54"/>
        <v/>
      </c>
      <c r="V25" s="11" t="str">
        <f t="shared" si="55"/>
        <v/>
      </c>
      <c r="W25" s="11" t="str">
        <f t="shared" si="56"/>
        <v/>
      </c>
      <c r="X25" s="99"/>
      <c r="Y25" s="11" t="str">
        <f t="shared" si="40"/>
        <v/>
      </c>
      <c r="Z25" s="11" t="str">
        <f t="shared" si="41"/>
        <v/>
      </c>
      <c r="AA25" s="11" t="str">
        <f t="shared" si="42"/>
        <v/>
      </c>
      <c r="AB25" s="11" t="str">
        <f t="shared" si="43"/>
        <v/>
      </c>
      <c r="AC25" s="11" t="str">
        <f t="shared" si="44"/>
        <v/>
      </c>
      <c r="CA25" s="9"/>
      <c r="CB25" s="9"/>
    </row>
    <row r="26" spans="1:80" x14ac:dyDescent="0.25">
      <c r="C26" s="66"/>
      <c r="D26" s="67"/>
      <c r="E26" s="68"/>
      <c r="F26" s="97"/>
      <c r="G26" s="98" t="str">
        <f>IF($E26=0,"",VLOOKUP($E26,[1]Gesamt!$B:$J,8,0))</f>
        <v/>
      </c>
      <c r="H26" s="10" t="str">
        <f>IF($E26=0,"",VLOOKUP($E26,[1]Gesamt!$B:$J,4,0))</f>
        <v/>
      </c>
      <c r="I26" s="11" t="str">
        <f t="shared" si="45"/>
        <v/>
      </c>
      <c r="K26" s="10" t="str">
        <f>IF($E26=0,"",VLOOKUP($E26,[1]Gesamt!$B:$J,2,0))</f>
        <v/>
      </c>
      <c r="L26" s="70" t="str">
        <f>IF(I26="","",IF(I26=0,"",IF(ISNA(K26),"!!!","")))</f>
        <v/>
      </c>
      <c r="M26" s="70" t="str">
        <f>IF($E26=0,"",VLOOKUP($E26,[1]Gesamt!$B:$J,9,0)*Bauteil2[[#This Row],[Menge]])</f>
        <v/>
      </c>
      <c r="N26" s="11" t="str">
        <f>IF($K26="B",$I26,"")</f>
        <v/>
      </c>
      <c r="O26" s="11" t="str">
        <f>IF($K26="Bel",$I26,"")</f>
        <v/>
      </c>
      <c r="P26" s="11" t="str">
        <f>IF($K26="Ton",$I26,"")</f>
        <v/>
      </c>
      <c r="Q26" s="11" t="str">
        <f>IF($K26="Video",$I26,"")</f>
        <v/>
      </c>
      <c r="R26" s="11" t="str">
        <f>IF($K26="Req",$I26,"")</f>
        <v/>
      </c>
      <c r="S26" s="11" t="str">
        <f>IF($K26="T",$I26,"")</f>
        <v/>
      </c>
      <c r="T26" s="11" t="str">
        <f>IF($K26="S",$I26,"")</f>
        <v/>
      </c>
      <c r="U26" s="11" t="str">
        <f>IF($K26="M",$I26,"")</f>
        <v/>
      </c>
      <c r="V26" s="11" t="str">
        <f>IF($K26="D",$I26,"")</f>
        <v/>
      </c>
      <c r="W26" s="11" t="str">
        <f>IF($K26="P",$I26,"")</f>
        <v/>
      </c>
      <c r="X26" s="99"/>
      <c r="Y26" s="11" t="str">
        <f>IF(COUNTIF($E26,"KM Tischler**"),$I26,"")</f>
        <v/>
      </c>
      <c r="Z26" s="11" t="str">
        <f>IF(COUNTIF($E26,"KM Schlosser**"),$I26,"")</f>
        <v/>
      </c>
      <c r="AA26" s="11" t="str">
        <f>IF(COUNTIF($E26,"KM Maler**"),$I26,"")</f>
        <v/>
      </c>
      <c r="AB26" s="11" t="str">
        <f>IF(COUNTIF($E26,"KM Deko**"),$I26,"")</f>
        <v/>
      </c>
      <c r="AC26" s="11" t="str">
        <f>IF(COUNTIF($E26,"KM Plastik**"),$I26,"")</f>
        <v/>
      </c>
      <c r="CA26" s="9"/>
      <c r="CB26" s="9"/>
    </row>
    <row r="27" spans="1:80" x14ac:dyDescent="0.25">
      <c r="C27" s="66"/>
      <c r="D27" s="67"/>
      <c r="E27" s="68"/>
      <c r="F27" s="97"/>
      <c r="G27" s="98" t="str">
        <f>IF($E27=0,"",VLOOKUP($E27,[1]Gesamt!$B:$J,8,0))</f>
        <v/>
      </c>
      <c r="H27" s="10" t="str">
        <f>IF($E27=0,"",VLOOKUP($E27,[1]Gesamt!$B:$J,4,0))</f>
        <v/>
      </c>
      <c r="I27" s="11" t="str">
        <f t="shared" si="45"/>
        <v/>
      </c>
      <c r="K27" s="10" t="str">
        <f>IF($E27=0,"",VLOOKUP($E27,[1]Gesamt!$B:$J,2,0))</f>
        <v/>
      </c>
      <c r="L27" s="70" t="str">
        <f t="shared" ref="L27:L28" si="57">IF(I27="","",IF(I27=0,"",IF(ISNA(K27),"!!!","")))</f>
        <v/>
      </c>
      <c r="M27" s="70" t="str">
        <f>IF($E27=0,"",VLOOKUP($E27,[1]Gesamt!$B:$J,9,0)*Bauteil2[[#This Row],[Menge]])</f>
        <v/>
      </c>
      <c r="N27" s="11" t="str">
        <f t="shared" si="47"/>
        <v/>
      </c>
      <c r="O27" s="11" t="str">
        <f t="shared" si="48"/>
        <v/>
      </c>
      <c r="P27" s="11" t="str">
        <f t="shared" si="49"/>
        <v/>
      </c>
      <c r="Q27" s="11" t="str">
        <f t="shared" si="50"/>
        <v/>
      </c>
      <c r="R27" s="11" t="str">
        <f t="shared" si="51"/>
        <v/>
      </c>
      <c r="S27" s="11" t="str">
        <f t="shared" si="52"/>
        <v/>
      </c>
      <c r="T27" s="11" t="str">
        <f t="shared" si="53"/>
        <v/>
      </c>
      <c r="U27" s="11" t="str">
        <f t="shared" si="54"/>
        <v/>
      </c>
      <c r="V27" s="11" t="str">
        <f t="shared" si="55"/>
        <v/>
      </c>
      <c r="W27" s="11" t="str">
        <f t="shared" si="56"/>
        <v/>
      </c>
      <c r="X27" s="99"/>
      <c r="Y27" s="11" t="str">
        <f t="shared" si="40"/>
        <v/>
      </c>
      <c r="Z27" s="11" t="str">
        <f t="shared" si="41"/>
        <v/>
      </c>
      <c r="AA27" s="11" t="str">
        <f t="shared" si="42"/>
        <v/>
      </c>
      <c r="AB27" s="11" t="str">
        <f t="shared" si="43"/>
        <v/>
      </c>
      <c r="AC27" s="11" t="str">
        <f t="shared" si="44"/>
        <v/>
      </c>
      <c r="CA27" s="9"/>
      <c r="CB27" s="9"/>
    </row>
    <row r="28" spans="1:80" s="65" customFormat="1" ht="18.75" customHeight="1" x14ac:dyDescent="0.25">
      <c r="A28" s="1"/>
      <c r="B28" s="9"/>
      <c r="C28" s="66"/>
      <c r="D28" s="67"/>
      <c r="E28" s="68"/>
      <c r="F28" s="97"/>
      <c r="G28" s="98" t="str">
        <f>IF($E28=0,"",VLOOKUP($E28,[1]Gesamt!$B:$J,8,0))</f>
        <v/>
      </c>
      <c r="H28" s="10" t="str">
        <f>IF($E28=0,"",VLOOKUP($E28,[1]Gesamt!$B:$J,4,0))</f>
        <v/>
      </c>
      <c r="I28" s="11" t="str">
        <f t="shared" si="45"/>
        <v/>
      </c>
      <c r="J28" s="12"/>
      <c r="K28" s="10" t="str">
        <f>IF($E28=0,"",VLOOKUP($E28,[1]Gesamt!$B:$J,2,0))</f>
        <v/>
      </c>
      <c r="L28" s="70" t="str">
        <f t="shared" si="57"/>
        <v/>
      </c>
      <c r="M28" s="70" t="str">
        <f>IF($E28=0,"",VLOOKUP($E28,[1]Gesamt!$B:$J,9,0)*Bauteil2[[#This Row],[Menge]])</f>
        <v/>
      </c>
      <c r="N28" s="11" t="str">
        <f t="shared" si="47"/>
        <v/>
      </c>
      <c r="O28" s="11" t="str">
        <f t="shared" si="48"/>
        <v/>
      </c>
      <c r="P28" s="11" t="str">
        <f t="shared" si="49"/>
        <v/>
      </c>
      <c r="Q28" s="11" t="str">
        <f t="shared" si="50"/>
        <v/>
      </c>
      <c r="R28" s="11" t="str">
        <f t="shared" si="51"/>
        <v/>
      </c>
      <c r="S28" s="11" t="str">
        <f t="shared" si="52"/>
        <v/>
      </c>
      <c r="T28" s="11" t="str">
        <f t="shared" si="53"/>
        <v/>
      </c>
      <c r="U28" s="11" t="str">
        <f t="shared" si="54"/>
        <v/>
      </c>
      <c r="V28" s="11" t="str">
        <f t="shared" si="55"/>
        <v/>
      </c>
      <c r="W28" s="11" t="str">
        <f t="shared" si="56"/>
        <v/>
      </c>
      <c r="X28" s="99"/>
      <c r="Y28" s="11" t="str">
        <f t="shared" si="40"/>
        <v/>
      </c>
      <c r="Z28" s="11" t="str">
        <f t="shared" si="41"/>
        <v/>
      </c>
      <c r="AA28" s="11" t="str">
        <f t="shared" si="42"/>
        <v/>
      </c>
      <c r="AB28" s="11" t="str">
        <f t="shared" si="43"/>
        <v/>
      </c>
      <c r="AC28" s="11" t="str">
        <f t="shared" si="44"/>
        <v/>
      </c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x14ac:dyDescent="0.25">
      <c r="C29" s="71"/>
      <c r="D29" s="67"/>
      <c r="E29" s="68"/>
      <c r="F29" s="97"/>
      <c r="G29" s="98" t="str">
        <f>IF($E29=0,"",VLOOKUP($E29,[1]Gesamt!$B:$J,8,0))</f>
        <v/>
      </c>
      <c r="H29" s="10" t="str">
        <f>IF($E29=0,"",VLOOKUP($E29,[1]Gesamt!$B:$J,4,0))</f>
        <v/>
      </c>
      <c r="I29" s="11" t="str">
        <f t="shared" si="45"/>
        <v/>
      </c>
      <c r="K29" s="10" t="str">
        <f>IF($E29=0,"",VLOOKUP($E29,[1]Gesamt!$B:$J,2,0))</f>
        <v/>
      </c>
      <c r="L29" s="70" t="str">
        <f>IF(I29="","",IF(I29=0,"",IF(ISNA(K29),"!!!","")))</f>
        <v/>
      </c>
      <c r="M29" s="70" t="str">
        <f>IF($E29=0,"",VLOOKUP($E29,[1]Gesamt!$B:$J,9,0)*Bauteil2[[#This Row],[Menge]])</f>
        <v/>
      </c>
      <c r="N29" s="11" t="str">
        <f>IF($K29="B",$I29,"")</f>
        <v/>
      </c>
      <c r="O29" s="11" t="str">
        <f>IF($K29="Bel",$I29,"")</f>
        <v/>
      </c>
      <c r="P29" s="11" t="str">
        <f>IF($K29="Ton",$I29,"")</f>
        <v/>
      </c>
      <c r="Q29" s="11" t="str">
        <f>IF($K29="Video",$I29,"")</f>
        <v/>
      </c>
      <c r="R29" s="11" t="str">
        <f>IF($K29="Req",$I29,"")</f>
        <v/>
      </c>
      <c r="S29" s="11" t="str">
        <f>IF($K29="T",$I29,"")</f>
        <v/>
      </c>
      <c r="T29" s="11" t="str">
        <f>IF($K29="S",$I29,"")</f>
        <v/>
      </c>
      <c r="U29" s="11" t="str">
        <f>IF($K29="M",$I29,"")</f>
        <v/>
      </c>
      <c r="V29" s="11" t="str">
        <f>IF($K29="D",$I29,"")</f>
        <v/>
      </c>
      <c r="W29" s="11" t="str">
        <f>IF($K29="P",$I29,"")</f>
        <v/>
      </c>
      <c r="X29" s="99"/>
      <c r="Y29" s="11" t="str">
        <f>IF(COUNTIF($E29,"KM Tischler**"),$I29,"")</f>
        <v/>
      </c>
      <c r="Z29" s="11" t="str">
        <f>IF(COUNTIF($E29,"KM Schlosser**"),$I29,"")</f>
        <v/>
      </c>
      <c r="AA29" s="11" t="str">
        <f>IF(COUNTIF($E29,"KM Maler**"),$I29,"")</f>
        <v/>
      </c>
      <c r="AB29" s="11" t="str">
        <f>IF(COUNTIF($E29,"KM Deko**"),$I29,"")</f>
        <v/>
      </c>
      <c r="AC29" s="11" t="str">
        <f>IF(COUNTIF($E29,"KM Plastik**"),$I29,"")</f>
        <v/>
      </c>
      <c r="CA29" s="9"/>
      <c r="CB29" s="9"/>
    </row>
    <row r="30" spans="1:80" x14ac:dyDescent="0.25">
      <c r="C30" s="71"/>
      <c r="D30" s="67"/>
      <c r="E30" s="68"/>
      <c r="F30" s="97"/>
      <c r="G30" s="98" t="str">
        <f>IF($E30=0,"",VLOOKUP($E30,[1]Gesamt!$B:$J,8,0))</f>
        <v/>
      </c>
      <c r="H30" s="10" t="str">
        <f>IF($E30=0,"",VLOOKUP($E30,[1]Gesamt!$B:$J,4,0))</f>
        <v/>
      </c>
      <c r="I30" s="11" t="str">
        <f t="shared" si="45"/>
        <v/>
      </c>
      <c r="K30" s="10" t="str">
        <f>IF($E30=0,"",VLOOKUP($E30,[1]Gesamt!$B:$J,2,0))</f>
        <v/>
      </c>
      <c r="L30" s="70" t="str">
        <f>IF(I30="","",IF(I30=0,"",IF(ISNA(K30),"!!!","")))</f>
        <v/>
      </c>
      <c r="M30" s="70" t="str">
        <f>IF($E30=0,"",VLOOKUP($E30,[1]Gesamt!$B:$J,9,0)*Bauteil2[[#This Row],[Menge]])</f>
        <v/>
      </c>
      <c r="N30" s="11" t="str">
        <f>IF($K30="B",$I30,"")</f>
        <v/>
      </c>
      <c r="O30" s="11" t="str">
        <f>IF($K30="Bel",$I30,"")</f>
        <v/>
      </c>
      <c r="P30" s="11" t="str">
        <f>IF($K30="Ton",$I30,"")</f>
        <v/>
      </c>
      <c r="Q30" s="11" t="str">
        <f>IF($K30="Video",$I30,"")</f>
        <v/>
      </c>
      <c r="R30" s="11" t="str">
        <f>IF($K30="Req",$I30,"")</f>
        <v/>
      </c>
      <c r="S30" s="11" t="str">
        <f>IF($K30="T",$I30,"")</f>
        <v/>
      </c>
      <c r="T30" s="11" t="str">
        <f>IF($K30="S",$I30,"")</f>
        <v/>
      </c>
      <c r="U30" s="11" t="str">
        <f>IF($K30="M",$I30,"")</f>
        <v/>
      </c>
      <c r="V30" s="11" t="str">
        <f>IF($K30="D",$I30,"")</f>
        <v/>
      </c>
      <c r="W30" s="11" t="str">
        <f>IF($K30="P",$I30,"")</f>
        <v/>
      </c>
      <c r="X30" s="99"/>
      <c r="Y30" s="11" t="str">
        <f>IF(COUNTIF($E30,"KM Tischler**"),$I30,"")</f>
        <v/>
      </c>
      <c r="Z30" s="11" t="str">
        <f>IF(COUNTIF($E30,"KM Schlosser**"),$I30,"")</f>
        <v/>
      </c>
      <c r="AA30" s="11" t="str">
        <f>IF(COUNTIF($E30,"KM Maler**"),$I30,"")</f>
        <v/>
      </c>
      <c r="AB30" s="11" t="str">
        <f>IF(COUNTIF($E30,"KM Deko**"),$I30,"")</f>
        <v/>
      </c>
      <c r="AC30" s="11" t="str">
        <f>IF(COUNTIF($E30,"KM Plastik**"),$I30,"")</f>
        <v/>
      </c>
      <c r="CA30" s="9"/>
      <c r="CB30" s="9"/>
    </row>
    <row r="31" spans="1:80" x14ac:dyDescent="0.25">
      <c r="C31" s="66"/>
      <c r="D31" s="67"/>
      <c r="E31" s="68"/>
      <c r="F31" s="97"/>
      <c r="G31" s="98" t="str">
        <f>IF($E31=0,"",VLOOKUP($E31,[1]Gesamt!$B:$J,8,0))</f>
        <v/>
      </c>
      <c r="H31" s="10" t="str">
        <f>IF($E31=0,"",VLOOKUP($E31,[1]Gesamt!$B:$J,4,0))</f>
        <v/>
      </c>
      <c r="I31" s="11" t="str">
        <f t="shared" si="45"/>
        <v/>
      </c>
      <c r="K31" s="10" t="str">
        <f>IF($E31=0,"",VLOOKUP($E31,[1]Gesamt!$B:$J,2,0))</f>
        <v/>
      </c>
      <c r="L31" s="70" t="str">
        <f t="shared" ref="L31:L33" si="58">IF(I31="","",IF(I31=0,"",IF(ISNA(K31),"!!!","")))</f>
        <v/>
      </c>
      <c r="M31" s="70" t="str">
        <f>IF($E31=0,"",VLOOKUP($E31,[1]Gesamt!$B:$J,9,0)*Bauteil2[[#This Row],[Menge]])</f>
        <v/>
      </c>
      <c r="N31" s="11" t="str">
        <f t="shared" si="47"/>
        <v/>
      </c>
      <c r="O31" s="11" t="str">
        <f t="shared" si="48"/>
        <v/>
      </c>
      <c r="P31" s="11" t="str">
        <f t="shared" si="49"/>
        <v/>
      </c>
      <c r="Q31" s="11" t="str">
        <f t="shared" si="50"/>
        <v/>
      </c>
      <c r="R31" s="11" t="str">
        <f t="shared" si="51"/>
        <v/>
      </c>
      <c r="S31" s="11" t="str">
        <f t="shared" si="52"/>
        <v/>
      </c>
      <c r="T31" s="11" t="str">
        <f t="shared" si="53"/>
        <v/>
      </c>
      <c r="U31" s="11" t="str">
        <f t="shared" si="54"/>
        <v/>
      </c>
      <c r="V31" s="11" t="str">
        <f t="shared" si="55"/>
        <v/>
      </c>
      <c r="W31" s="11" t="str">
        <f t="shared" si="56"/>
        <v/>
      </c>
      <c r="X31" s="99"/>
      <c r="Y31" s="11" t="str">
        <f t="shared" si="40"/>
        <v/>
      </c>
      <c r="Z31" s="11" t="str">
        <f t="shared" si="41"/>
        <v/>
      </c>
      <c r="AA31" s="11" t="str">
        <f t="shared" si="42"/>
        <v/>
      </c>
      <c r="AB31" s="11" t="str">
        <f t="shared" si="43"/>
        <v/>
      </c>
      <c r="AC31" s="11" t="str">
        <f t="shared" si="44"/>
        <v/>
      </c>
      <c r="CA31" s="9"/>
      <c r="CB31" s="9"/>
    </row>
    <row r="32" spans="1:80" x14ac:dyDescent="0.25">
      <c r="C32" s="66"/>
      <c r="D32" s="67"/>
      <c r="E32" s="68"/>
      <c r="F32" s="97"/>
      <c r="G32" s="98" t="str">
        <f>IF($E32=0,"",VLOOKUP($E32,[1]Gesamt!$B:$J,8,0))</f>
        <v/>
      </c>
      <c r="H32" s="10" t="str">
        <f>IF($E32=0,"",VLOOKUP($E32,[1]Gesamt!$B:$J,4,0))</f>
        <v/>
      </c>
      <c r="I32" s="11" t="str">
        <f t="shared" si="45"/>
        <v/>
      </c>
      <c r="K32" s="10" t="str">
        <f>IF($E32=0,"",VLOOKUP($E32,[1]Gesamt!$B:$J,2,0))</f>
        <v/>
      </c>
      <c r="L32" s="70" t="str">
        <f t="shared" si="58"/>
        <v/>
      </c>
      <c r="M32" s="70" t="str">
        <f>IF($E32=0,"",VLOOKUP($E32,[1]Gesamt!$B:$J,9,0)*Bauteil2[[#This Row],[Menge]])</f>
        <v/>
      </c>
      <c r="N32" s="11" t="str">
        <f t="shared" si="47"/>
        <v/>
      </c>
      <c r="O32" s="11" t="str">
        <f t="shared" si="48"/>
        <v/>
      </c>
      <c r="P32" s="11" t="str">
        <f t="shared" si="49"/>
        <v/>
      </c>
      <c r="Q32" s="11" t="str">
        <f t="shared" si="50"/>
        <v/>
      </c>
      <c r="R32" s="11" t="str">
        <f t="shared" si="51"/>
        <v/>
      </c>
      <c r="S32" s="11" t="str">
        <f t="shared" si="52"/>
        <v/>
      </c>
      <c r="T32" s="11" t="str">
        <f t="shared" si="53"/>
        <v/>
      </c>
      <c r="U32" s="11" t="str">
        <f t="shared" si="54"/>
        <v/>
      </c>
      <c r="V32" s="11" t="str">
        <f t="shared" si="55"/>
        <v/>
      </c>
      <c r="W32" s="11" t="str">
        <f t="shared" si="56"/>
        <v/>
      </c>
      <c r="X32" s="99"/>
      <c r="Y32" s="11" t="str">
        <f t="shared" si="40"/>
        <v/>
      </c>
      <c r="Z32" s="11" t="str">
        <f t="shared" si="41"/>
        <v/>
      </c>
      <c r="AA32" s="11" t="str">
        <f t="shared" si="42"/>
        <v/>
      </c>
      <c r="AB32" s="11" t="str">
        <f t="shared" si="43"/>
        <v/>
      </c>
      <c r="AC32" s="11" t="str">
        <f t="shared" si="44"/>
        <v/>
      </c>
      <c r="CA32" s="9"/>
      <c r="CB32" s="9"/>
    </row>
    <row r="33" spans="1:80" x14ac:dyDescent="0.25">
      <c r="C33" s="66"/>
      <c r="D33" s="67"/>
      <c r="E33" s="68"/>
      <c r="F33" s="97"/>
      <c r="G33" s="98" t="str">
        <f>IF($E33=0,"",VLOOKUP($E33,[1]Gesamt!$B:$J,8,0))</f>
        <v/>
      </c>
      <c r="H33" s="10" t="str">
        <f>IF($E33=0,"",VLOOKUP($E33,[1]Gesamt!$B:$J,4,0))</f>
        <v/>
      </c>
      <c r="I33" s="11" t="str">
        <f t="shared" si="45"/>
        <v/>
      </c>
      <c r="K33" s="10" t="str">
        <f>IF($E33=0,"",VLOOKUP($E33,[1]Gesamt!$B:$J,2,0))</f>
        <v/>
      </c>
      <c r="L33" s="70" t="str">
        <f t="shared" si="58"/>
        <v/>
      </c>
      <c r="M33" s="70" t="str">
        <f>IF($E33=0,"",VLOOKUP($E33,[1]Gesamt!$B:$J,9,0)*Bauteil2[[#This Row],[Menge]])</f>
        <v/>
      </c>
      <c r="N33" s="11" t="str">
        <f t="shared" si="47"/>
        <v/>
      </c>
      <c r="O33" s="11" t="str">
        <f t="shared" si="48"/>
        <v/>
      </c>
      <c r="P33" s="11" t="str">
        <f t="shared" si="49"/>
        <v/>
      </c>
      <c r="Q33" s="11" t="str">
        <f t="shared" si="50"/>
        <v/>
      </c>
      <c r="R33" s="11" t="str">
        <f t="shared" si="51"/>
        <v/>
      </c>
      <c r="S33" s="11" t="str">
        <f t="shared" si="52"/>
        <v/>
      </c>
      <c r="T33" s="11" t="str">
        <f t="shared" si="53"/>
        <v/>
      </c>
      <c r="U33" s="11" t="str">
        <f t="shared" si="54"/>
        <v/>
      </c>
      <c r="V33" s="11" t="str">
        <f t="shared" si="55"/>
        <v/>
      </c>
      <c r="W33" s="11" t="str">
        <f t="shared" si="56"/>
        <v/>
      </c>
      <c r="X33" s="99"/>
      <c r="Y33" s="11" t="str">
        <f t="shared" si="40"/>
        <v/>
      </c>
      <c r="Z33" s="11" t="str">
        <f t="shared" si="41"/>
        <v/>
      </c>
      <c r="AA33" s="11" t="str">
        <f t="shared" si="42"/>
        <v/>
      </c>
      <c r="AB33" s="11" t="str">
        <f t="shared" si="43"/>
        <v/>
      </c>
      <c r="AC33" s="11" t="str">
        <f t="shared" si="44"/>
        <v/>
      </c>
      <c r="CA33" s="9"/>
    </row>
    <row r="34" spans="1:80" ht="14.25" customHeight="1" x14ac:dyDescent="0.25">
      <c r="C34" s="66"/>
      <c r="D34" s="67"/>
      <c r="E34" s="68"/>
      <c r="F34" s="97"/>
      <c r="G34" s="98" t="str">
        <f>IF($E34=0,"",VLOOKUP($E34,[1]Gesamt!$B:$J,8,0))</f>
        <v/>
      </c>
      <c r="H34" s="10" t="str">
        <f>IF($E34=0,"",VLOOKUP($E34,[1]Gesamt!$B:$J,4,0))</f>
        <v/>
      </c>
      <c r="I34" s="11" t="str">
        <f t="shared" si="45"/>
        <v/>
      </c>
      <c r="K34" s="10" t="str">
        <f>IF($E34=0,"",VLOOKUP($E34,[1]Gesamt!$B:$J,2,0))</f>
        <v/>
      </c>
      <c r="L34" s="70" t="str">
        <f>IF(I34="","",IF(I34=0,"",IF(ISNA(K34),"!!!","")))</f>
        <v/>
      </c>
      <c r="M34" s="70" t="str">
        <f>IF($E34=0,"",VLOOKUP($E34,[1]Gesamt!$B:$J,9,0)*Bauteil2[[#This Row],[Menge]])</f>
        <v/>
      </c>
      <c r="N34" s="11" t="str">
        <f>IF($K34="B",$I34,"")</f>
        <v/>
      </c>
      <c r="O34" s="11" t="str">
        <f>IF($K34="Bel",$I34,"")</f>
        <v/>
      </c>
      <c r="P34" s="11" t="str">
        <f>IF($K34="Ton",$I34,"")</f>
        <v/>
      </c>
      <c r="Q34" s="11" t="str">
        <f>IF($K34="Video",$I34,"")</f>
        <v/>
      </c>
      <c r="R34" s="11" t="str">
        <f>IF($K34="Req",$I34,"")</f>
        <v/>
      </c>
      <c r="S34" s="11" t="str">
        <f>IF($K34="T",$I34,"")</f>
        <v/>
      </c>
      <c r="T34" s="11" t="str">
        <f>IF($K34="S",$I34,"")</f>
        <v/>
      </c>
      <c r="U34" s="11" t="str">
        <f>IF($K34="M",$I34,"")</f>
        <v/>
      </c>
      <c r="V34" s="11" t="str">
        <f>IF($K34="D",$I34,"")</f>
        <v/>
      </c>
      <c r="W34" s="11" t="str">
        <f>IF($K34="P",$I34,"")</f>
        <v/>
      </c>
      <c r="X34" s="99"/>
      <c r="Y34" s="11" t="str">
        <f>IF(COUNTIF($E34,"KM Tischler**"),$I34,"")</f>
        <v/>
      </c>
      <c r="Z34" s="11" t="str">
        <f>IF(COUNTIF($E34,"KM Schlosser**"),$I34,"")</f>
        <v/>
      </c>
      <c r="AA34" s="11" t="str">
        <f>IF(COUNTIF($E34,"KM Maler**"),$I34,"")</f>
        <v/>
      </c>
      <c r="AB34" s="11" t="str">
        <f>IF(COUNTIF($E34,"KM Deko**"),$I34,"")</f>
        <v/>
      </c>
      <c r="AC34" s="11" t="str">
        <f>IF(COUNTIF($E34,"KM Plastik**"),$I34,"")</f>
        <v/>
      </c>
      <c r="CA34" s="9"/>
      <c r="CB34" s="9"/>
    </row>
    <row r="35" spans="1:80" ht="14.25" customHeight="1" x14ac:dyDescent="0.25">
      <c r="B35" s="100"/>
      <c r="C35" s="66"/>
      <c r="D35" s="67"/>
      <c r="E35" s="68"/>
      <c r="F35" s="97"/>
      <c r="G35" s="98" t="str">
        <f>IF($E35=0,"",VLOOKUP($E35,[1]Gesamt!$B:$J,8,0))</f>
        <v/>
      </c>
      <c r="H35" s="10" t="str">
        <f>IF($E35=0,"",VLOOKUP($E35,[1]Gesamt!$B:$J,4,0))</f>
        <v/>
      </c>
      <c r="I35" s="11" t="str">
        <f t="shared" si="45"/>
        <v/>
      </c>
      <c r="K35" s="10" t="str">
        <f>IF($E35=0,"",VLOOKUP($E35,[1]Gesamt!$B:$J,2,0))</f>
        <v/>
      </c>
      <c r="L35" s="70" t="str">
        <f>IF(I35="","",IF(I35=0,"",IF(ISNA(K35),"!!!","")))</f>
        <v/>
      </c>
      <c r="M35" s="70" t="str">
        <f>IF($E35=0,"",VLOOKUP($E35,[1]Gesamt!$B:$J,9,0)*Bauteil2[[#This Row],[Menge]])</f>
        <v/>
      </c>
      <c r="N35" s="11" t="str">
        <f>IF($K35="B",$I35,"")</f>
        <v/>
      </c>
      <c r="O35" s="11" t="str">
        <f>IF($K35="Bel",$I35,"")</f>
        <v/>
      </c>
      <c r="P35" s="11" t="str">
        <f>IF($K35="Ton",$I35,"")</f>
        <v/>
      </c>
      <c r="Q35" s="11" t="str">
        <f>IF($K35="Video",$I35,"")</f>
        <v/>
      </c>
      <c r="R35" s="11" t="str">
        <f>IF($K35="Req",$I35,"")</f>
        <v/>
      </c>
      <c r="S35" s="11" t="str">
        <f>IF($K35="T",$I35,"")</f>
        <v/>
      </c>
      <c r="T35" s="11" t="str">
        <f>IF($K35="S",$I35,"")</f>
        <v/>
      </c>
      <c r="U35" s="11" t="str">
        <f>IF($K35="M",$I35,"")</f>
        <v/>
      </c>
      <c r="V35" s="11" t="str">
        <f>IF($K35="D",$I35,"")</f>
        <v/>
      </c>
      <c r="W35" s="11" t="str">
        <f>IF($K35="P",$I35,"")</f>
        <v/>
      </c>
      <c r="X35" s="99"/>
      <c r="Y35" s="11" t="str">
        <f>IF(COUNTIF($E35,"KM Tischler**"),$I35,"")</f>
        <v/>
      </c>
      <c r="Z35" s="11" t="str">
        <f>IF(COUNTIF($E35,"KM Schlosser**"),$I35,"")</f>
        <v/>
      </c>
      <c r="AA35" s="11" t="str">
        <f>IF(COUNTIF($E35,"KM Maler**"),$I35,"")</f>
        <v/>
      </c>
      <c r="AB35" s="11" t="str">
        <f>IF(COUNTIF($E35,"KM Deko**"),$I35,"")</f>
        <v/>
      </c>
      <c r="AC35" s="11" t="str">
        <f>IF(COUNTIF($E35,"KM Plastik**"),$I35,"")</f>
        <v/>
      </c>
      <c r="CA35" s="9"/>
      <c r="CB35" s="9"/>
    </row>
    <row r="36" spans="1:80" x14ac:dyDescent="0.25">
      <c r="D36" s="95"/>
      <c r="E36" s="96"/>
      <c r="F36" s="97"/>
      <c r="G36" s="98" t="str">
        <f>IF($E36=0,"",VLOOKUP($E36,[1]Gesamt!$B:$J,8,0))</f>
        <v/>
      </c>
      <c r="H36" s="10" t="str">
        <f>IF($E36=0,"",VLOOKUP($E36,[1]Gesamt!$B:$J,4,0))</f>
        <v/>
      </c>
      <c r="I36" s="11" t="str">
        <f t="shared" si="45"/>
        <v/>
      </c>
      <c r="K36" s="10" t="str">
        <f>IF($E36=0,"",VLOOKUP($E36,[1]Gesamt!$B:$J,2,0))</f>
        <v/>
      </c>
      <c r="L36" s="70" t="str">
        <f>IF(I36="","",IF(I36=0,"",IF(ISNA(K36),"!!!","")))</f>
        <v/>
      </c>
      <c r="M36" s="70" t="str">
        <f>IF($E36=0,"",VLOOKUP($E36,[1]Gesamt!$B:$J,9,0)*Bauteil2[[#This Row],[Menge]])</f>
        <v/>
      </c>
      <c r="N36" s="11" t="str">
        <f>IF($K36="B",$I36,"")</f>
        <v/>
      </c>
      <c r="O36" s="11" t="str">
        <f>IF($K36="Bel",$I36,"")</f>
        <v/>
      </c>
      <c r="P36" s="11" t="str">
        <f>IF($K36="Ton",$I36,"")</f>
        <v/>
      </c>
      <c r="Q36" s="11" t="str">
        <f>IF($K36="Video",$I36,"")</f>
        <v/>
      </c>
      <c r="R36" s="11" t="str">
        <f>IF($K36="Req",$I36,"")</f>
        <v/>
      </c>
      <c r="S36" s="11" t="str">
        <f>IF($K36="T",$I36,"")</f>
        <v/>
      </c>
      <c r="T36" s="11" t="str">
        <f>IF($K36="S",$I36,"")</f>
        <v/>
      </c>
      <c r="U36" s="11" t="str">
        <f>IF($K36="M",$I36,"")</f>
        <v/>
      </c>
      <c r="V36" s="11" t="str">
        <f>IF($K36="D",$I36,"")</f>
        <v/>
      </c>
      <c r="W36" s="11" t="str">
        <f>IF($K36="P",$I36,"")</f>
        <v/>
      </c>
      <c r="X36" s="99"/>
      <c r="Y36" s="11" t="str">
        <f>IF(COUNTIF($E36,"KM Tischler**"),$I36,"")</f>
        <v/>
      </c>
      <c r="Z36" s="11" t="str">
        <f>IF(COUNTIF($E36,"KM Schlosser**"),$I36,"")</f>
        <v/>
      </c>
      <c r="AA36" s="11" t="str">
        <f>IF(COUNTIF($E36,"KM Maler**"),$I36,"")</f>
        <v/>
      </c>
      <c r="AB36" s="11" t="str">
        <f>IF(COUNTIF($E36,"KM Deko**"),$I36,"")</f>
        <v/>
      </c>
      <c r="AC36" s="11" t="str">
        <f>IF(COUNTIF($E36,"KM Plastik**"),$I36,"")</f>
        <v/>
      </c>
      <c r="CA36" s="9"/>
      <c r="CB36" s="9"/>
    </row>
    <row r="37" spans="1:80" ht="13.5" customHeight="1" x14ac:dyDescent="0.25">
      <c r="D37" s="95"/>
      <c r="E37" s="96"/>
      <c r="F37" s="97"/>
      <c r="G37" s="98" t="str">
        <f>IF($E37=0,"",VLOOKUP($E37,[1]Gesamt!$B:$J,8,0))</f>
        <v/>
      </c>
      <c r="H37" s="10" t="str">
        <f>IF($E37=0,"",VLOOKUP($E37,[1]Gesamt!$B:$J,4,0))</f>
        <v/>
      </c>
      <c r="I37" s="11" t="str">
        <f t="shared" si="45"/>
        <v/>
      </c>
      <c r="K37" s="10" t="str">
        <f>IF($E37=0,"",VLOOKUP($E37,[1]Gesamt!$B:$J,2,0))</f>
        <v/>
      </c>
      <c r="L37" s="70" t="str">
        <f>IF(I37="","",IF(I37=0,"",IF(ISNA(K37),"!!!","")))</f>
        <v/>
      </c>
      <c r="M37" s="70" t="str">
        <f>IF($E37=0,"",VLOOKUP($E37,[1]Gesamt!$B:$J,9,0)*Bauteil2[[#This Row],[Menge]])</f>
        <v/>
      </c>
      <c r="N37" s="11" t="str">
        <f>IF($K37="B",$I37,"")</f>
        <v/>
      </c>
      <c r="O37" s="11" t="str">
        <f>IF($K37="Bel",$I37,"")</f>
        <v/>
      </c>
      <c r="P37" s="11" t="str">
        <f>IF($K37="Ton",$I37,"")</f>
        <v/>
      </c>
      <c r="Q37" s="11" t="str">
        <f>IF($K37="Video",$I37,"")</f>
        <v/>
      </c>
      <c r="R37" s="11" t="str">
        <f>IF($K37="Req",$I37,"")</f>
        <v/>
      </c>
      <c r="S37" s="11" t="str">
        <f>IF($K37="T",$I37,"")</f>
        <v/>
      </c>
      <c r="T37" s="11" t="str">
        <f>IF($K37="S",$I37,"")</f>
        <v/>
      </c>
      <c r="U37" s="11" t="str">
        <f>IF($K37="M",$I37,"")</f>
        <v/>
      </c>
      <c r="V37" s="11" t="str">
        <f>IF($K37="D",$I37,"")</f>
        <v/>
      </c>
      <c r="W37" s="11" t="str">
        <f>IF($K37="P",$I37,"")</f>
        <v/>
      </c>
      <c r="X37" s="99"/>
      <c r="Y37" s="11" t="str">
        <f>IF(COUNTIF($E37,"KM Tischler**"),$I37,"")</f>
        <v/>
      </c>
      <c r="Z37" s="11" t="str">
        <f>IF(COUNTIF($E37,"KM Schlosser**"),$I37,"")</f>
        <v/>
      </c>
      <c r="AA37" s="11" t="str">
        <f>IF(COUNTIF($E37,"KM Maler**"),$I37,"")</f>
        <v/>
      </c>
      <c r="AB37" s="11" t="str">
        <f>IF(COUNTIF($E37,"KM Deko**"),$I37,"")</f>
        <v/>
      </c>
      <c r="AC37" s="11" t="str">
        <f>IF(COUNTIF($E37,"KM Plastik**"),$I37,"")</f>
        <v/>
      </c>
      <c r="CA37" s="9"/>
      <c r="CB37" s="9"/>
    </row>
    <row r="38" spans="1:80" x14ac:dyDescent="0.25">
      <c r="H38" s="2"/>
      <c r="I38" s="7"/>
      <c r="J38" s="11">
        <f>SUBTOTAL(109,Bauteil2[Summe])</f>
        <v>0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CA38" s="9"/>
      <c r="CB38" s="9"/>
    </row>
    <row r="39" spans="1:80" s="119" customFormat="1" ht="11.25" customHeight="1" x14ac:dyDescent="0.25">
      <c r="A39" s="110" t="s">
        <v>0</v>
      </c>
      <c r="B39" s="111" t="s">
        <v>1</v>
      </c>
      <c r="C39" s="112" t="s">
        <v>2</v>
      </c>
      <c r="D39" s="112" t="s">
        <v>6</v>
      </c>
      <c r="E39" s="111" t="s">
        <v>21</v>
      </c>
      <c r="F39" s="111" t="s">
        <v>3</v>
      </c>
      <c r="G39" s="111" t="s">
        <v>7</v>
      </c>
      <c r="H39" s="113" t="s">
        <v>4</v>
      </c>
      <c r="I39" s="114" t="s">
        <v>5</v>
      </c>
      <c r="J39" s="115" t="s">
        <v>8</v>
      </c>
      <c r="K39" s="102" t="s">
        <v>42</v>
      </c>
      <c r="L39" s="116" t="s">
        <v>40</v>
      </c>
      <c r="M39" s="116" t="s">
        <v>41</v>
      </c>
      <c r="N39" s="115" t="s">
        <v>36</v>
      </c>
      <c r="O39" s="115" t="s">
        <v>22</v>
      </c>
      <c r="P39" s="115" t="s">
        <v>12</v>
      </c>
      <c r="Q39" s="115" t="s">
        <v>38</v>
      </c>
      <c r="R39" s="115" t="s">
        <v>20</v>
      </c>
      <c r="S39" s="115" t="s">
        <v>29</v>
      </c>
      <c r="T39" s="115" t="s">
        <v>32</v>
      </c>
      <c r="U39" s="115" t="s">
        <v>30</v>
      </c>
      <c r="V39" s="115" t="s">
        <v>31</v>
      </c>
      <c r="W39" s="115" t="s">
        <v>33</v>
      </c>
      <c r="X39" s="117" t="s">
        <v>39</v>
      </c>
      <c r="Y39" s="116" t="s">
        <v>23</v>
      </c>
      <c r="Z39" s="116" t="s">
        <v>24</v>
      </c>
      <c r="AA39" s="116" t="s">
        <v>25</v>
      </c>
      <c r="AB39" s="116" t="s">
        <v>26</v>
      </c>
      <c r="AC39" s="116" t="s">
        <v>27</v>
      </c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</row>
    <row r="40" spans="1:80" x14ac:dyDescent="0.25">
      <c r="A40" s="1">
        <v>3</v>
      </c>
      <c r="D40" s="95"/>
      <c r="E40" s="96"/>
      <c r="F40" s="97"/>
      <c r="G40" s="98" t="str">
        <f>IF($E40=0,"",VLOOKUP($E40,[1]Gesamt!$B:$J,8,0))</f>
        <v/>
      </c>
      <c r="H40" s="10" t="str">
        <f>IF($E40=0,"",VLOOKUP($E40,[1]Gesamt!$B:$J,4,0))</f>
        <v/>
      </c>
      <c r="I40" s="11" t="str">
        <f t="shared" ref="I40" si="59">IF(E40=0,"",ROUND(SUM(F40*H40),0))</f>
        <v/>
      </c>
      <c r="K40" s="10" t="str">
        <f>IF($E40=0,"",VLOOKUP($E40,[1]Gesamt!$B:$J,2,0))</f>
        <v/>
      </c>
      <c r="L40" s="70" t="str">
        <f>IF(I40="","",IF(I40=0,"",IF(ISNA(K40),"!!!","")))</f>
        <v/>
      </c>
      <c r="M40" s="70" t="str">
        <f>IF($E40=0,"",VLOOKUP($E40,[1]Gesamt!$B:$J,9,0)*Bauteil3[[#This Row],[Menge]])</f>
        <v/>
      </c>
      <c r="N40" s="11" t="str">
        <f>IF($K40="B",$I40,"")</f>
        <v/>
      </c>
      <c r="O40" s="11" t="str">
        <f>IF($K40="Bel",$I40,"")</f>
        <v/>
      </c>
      <c r="P40" s="11" t="str">
        <f>IF($K40="Ton",$I40,"")</f>
        <v/>
      </c>
      <c r="Q40" s="11" t="str">
        <f>IF($K40="Video",$I40,"")</f>
        <v/>
      </c>
      <c r="R40" s="11" t="str">
        <f>IF($K40="Req",$I40,"")</f>
        <v/>
      </c>
      <c r="S40" s="11" t="str">
        <f>IF($K40="T",$I40,"")</f>
        <v/>
      </c>
      <c r="T40" s="11" t="str">
        <f>IF($K40="S",$I40,"")</f>
        <v/>
      </c>
      <c r="U40" s="11" t="str">
        <f>IF($K40="M",$I40,"")</f>
        <v/>
      </c>
      <c r="V40" s="11" t="str">
        <f>IF($K40="D",$I40,"")</f>
        <v/>
      </c>
      <c r="W40" s="11" t="str">
        <f>IF($K40="P",$I40,"")</f>
        <v/>
      </c>
      <c r="X40" s="99"/>
      <c r="Y40" s="11" t="str">
        <f t="shared" ref="Y40:Y48" si="60">IF(COUNTIF($E40,"KM Tischler**"),$I40,"")</f>
        <v/>
      </c>
      <c r="Z40" s="11" t="str">
        <f t="shared" ref="Z40:Z48" si="61">IF(COUNTIF($E40,"KM Schlosser**"),$I40,"")</f>
        <v/>
      </c>
      <c r="AA40" s="11" t="str">
        <f t="shared" ref="AA40:AA48" si="62">IF(COUNTIF($E40,"KM Maler**"),$I40,"")</f>
        <v/>
      </c>
      <c r="AB40" s="11" t="str">
        <f t="shared" ref="AB40:AB48" si="63">IF(COUNTIF($E40,"KM Deko**"),$I40,"")</f>
        <v/>
      </c>
      <c r="AC40" s="11" t="str">
        <f t="shared" ref="AC40:AC48" si="64">IF(COUNTIF($E40,"KM Plastik**"),$I40,"")</f>
        <v/>
      </c>
      <c r="CA40" s="9"/>
      <c r="CB40" s="9"/>
    </row>
    <row r="41" spans="1:80" x14ac:dyDescent="0.25">
      <c r="C41" s="66"/>
      <c r="D41" s="67"/>
      <c r="E41" s="68"/>
      <c r="F41" s="97"/>
      <c r="G41" s="98" t="str">
        <f>IF($E41=0,"",VLOOKUP($E41,[1]Gesamt!$B:$J,8,0))</f>
        <v/>
      </c>
      <c r="H41" s="10" t="str">
        <f>IF($E41=0,"",VLOOKUP($E41,[1]Gesamt!$B:$J,4,0))</f>
        <v/>
      </c>
      <c r="I41" s="11" t="str">
        <f t="shared" ref="I41:I48" si="65">IF(E41=0,"",ROUND(SUM(F41*H41),0))</f>
        <v/>
      </c>
      <c r="K41" s="10" t="str">
        <f>IF($E41=0,"",VLOOKUP($E41,[1]Gesamt!$B:$J,2,0))</f>
        <v/>
      </c>
      <c r="L41" s="70" t="str">
        <f t="shared" ref="L41:L46" si="66">IF(I41="","",IF(I41=0,"",IF(ISNA(K41),"!!!","")))</f>
        <v/>
      </c>
      <c r="M41" s="70" t="str">
        <f>IF($E41=0,"",VLOOKUP($E41,[1]Gesamt!$B:$J,9,0)*Bauteil3[[#This Row],[Menge]])</f>
        <v/>
      </c>
      <c r="N41" s="11" t="str">
        <f t="shared" ref="N41:N48" si="67">IF($K41="B",$I41,"")</f>
        <v/>
      </c>
      <c r="O41" s="11" t="str">
        <f t="shared" ref="O41:O48" si="68">IF($K41="Bel",$I41,"")</f>
        <v/>
      </c>
      <c r="P41" s="11" t="str">
        <f t="shared" ref="P41:P48" si="69">IF($K41="Ton",$I41,"")</f>
        <v/>
      </c>
      <c r="Q41" s="11" t="str">
        <f t="shared" ref="Q41:Q48" si="70">IF($K41="Video",$I41,"")</f>
        <v/>
      </c>
      <c r="R41" s="11" t="str">
        <f t="shared" ref="R41:R48" si="71">IF($K41="Req",$I41,"")</f>
        <v/>
      </c>
      <c r="S41" s="11" t="str">
        <f t="shared" ref="S41:S48" si="72">IF($K41="T",$I41,"")</f>
        <v/>
      </c>
      <c r="T41" s="11" t="str">
        <f t="shared" ref="T41:T48" si="73">IF($K41="S",$I41,"")</f>
        <v/>
      </c>
      <c r="U41" s="11" t="str">
        <f t="shared" ref="U41:U48" si="74">IF($K41="M",$I41,"")</f>
        <v/>
      </c>
      <c r="V41" s="11" t="str">
        <f t="shared" ref="V41:V48" si="75">IF($K41="D",$I41,"")</f>
        <v/>
      </c>
      <c r="W41" s="11" t="str">
        <f t="shared" ref="W41:W48" si="76">IF($K41="P",$I41,"")</f>
        <v/>
      </c>
      <c r="X41" s="99"/>
      <c r="Y41" s="11" t="str">
        <f t="shared" si="60"/>
        <v/>
      </c>
      <c r="Z41" s="11" t="str">
        <f t="shared" si="61"/>
        <v/>
      </c>
      <c r="AA41" s="11" t="str">
        <f t="shared" si="62"/>
        <v/>
      </c>
      <c r="AB41" s="11" t="str">
        <f t="shared" si="63"/>
        <v/>
      </c>
      <c r="AC41" s="11" t="str">
        <f t="shared" si="64"/>
        <v/>
      </c>
      <c r="CA41" s="9"/>
      <c r="CB41" s="9"/>
    </row>
    <row r="42" spans="1:80" x14ac:dyDescent="0.25">
      <c r="C42" s="66"/>
      <c r="D42" s="67"/>
      <c r="E42" s="68"/>
      <c r="F42" s="97"/>
      <c r="G42" s="98" t="str">
        <f>IF($E42=0,"",VLOOKUP($E42,[1]Gesamt!$B:$J,8,0))</f>
        <v/>
      </c>
      <c r="H42" s="10" t="str">
        <f>IF($E42=0,"",VLOOKUP($E42,[1]Gesamt!$B:$J,4,0))</f>
        <v/>
      </c>
      <c r="I42" s="11" t="str">
        <f t="shared" si="65"/>
        <v/>
      </c>
      <c r="K42" s="10" t="str">
        <f>IF($E42=0,"",VLOOKUP($E42,[1]Gesamt!$B:$J,2,0))</f>
        <v/>
      </c>
      <c r="L42" s="70" t="str">
        <f t="shared" si="66"/>
        <v/>
      </c>
      <c r="M42" s="70" t="str">
        <f>IF($E42=0,"",VLOOKUP($E42,[1]Gesamt!$B:$J,9,0)*Bauteil3[[#This Row],[Menge]])</f>
        <v/>
      </c>
      <c r="N42" s="11" t="str">
        <f t="shared" si="67"/>
        <v/>
      </c>
      <c r="O42" s="11" t="str">
        <f t="shared" si="68"/>
        <v/>
      </c>
      <c r="P42" s="11" t="str">
        <f t="shared" si="69"/>
        <v/>
      </c>
      <c r="Q42" s="11" t="str">
        <f t="shared" si="70"/>
        <v/>
      </c>
      <c r="R42" s="11" t="str">
        <f t="shared" si="71"/>
        <v/>
      </c>
      <c r="S42" s="11" t="str">
        <f t="shared" si="72"/>
        <v/>
      </c>
      <c r="T42" s="11" t="str">
        <f t="shared" si="73"/>
        <v/>
      </c>
      <c r="U42" s="11" t="str">
        <f t="shared" si="74"/>
        <v/>
      </c>
      <c r="V42" s="11" t="str">
        <f t="shared" si="75"/>
        <v/>
      </c>
      <c r="W42" s="11" t="str">
        <f t="shared" si="76"/>
        <v/>
      </c>
      <c r="X42" s="99"/>
      <c r="Y42" s="11" t="str">
        <f t="shared" si="60"/>
        <v/>
      </c>
      <c r="Z42" s="11" t="str">
        <f t="shared" si="61"/>
        <v/>
      </c>
      <c r="AA42" s="11" t="str">
        <f t="shared" si="62"/>
        <v/>
      </c>
      <c r="AB42" s="11" t="str">
        <f t="shared" si="63"/>
        <v/>
      </c>
      <c r="AC42" s="11" t="str">
        <f t="shared" si="64"/>
        <v/>
      </c>
      <c r="CA42" s="9"/>
      <c r="CB42" s="9"/>
    </row>
    <row r="43" spans="1:80" x14ac:dyDescent="0.25">
      <c r="C43" s="66"/>
      <c r="D43" s="67"/>
      <c r="E43" s="68"/>
      <c r="F43" s="97"/>
      <c r="G43" s="98" t="str">
        <f>IF($E43=0,"",VLOOKUP($E43,[1]Gesamt!$B:$J,8,0))</f>
        <v/>
      </c>
      <c r="H43" s="10" t="str">
        <f>IF($E43=0,"",VLOOKUP($E43,[1]Gesamt!$B:$J,4,0))</f>
        <v/>
      </c>
      <c r="I43" s="11" t="str">
        <f t="shared" si="65"/>
        <v/>
      </c>
      <c r="K43" s="10" t="str">
        <f>IF($E43=0,"",VLOOKUP($E43,[1]Gesamt!$B:$J,2,0))</f>
        <v/>
      </c>
      <c r="L43" s="70" t="str">
        <f t="shared" si="66"/>
        <v/>
      </c>
      <c r="M43" s="70" t="str">
        <f>IF($E43=0,"",VLOOKUP($E43,[1]Gesamt!$B:$J,9,0)*Bauteil3[[#This Row],[Menge]])</f>
        <v/>
      </c>
      <c r="N43" s="11" t="str">
        <f t="shared" si="67"/>
        <v/>
      </c>
      <c r="O43" s="11" t="str">
        <f t="shared" si="68"/>
        <v/>
      </c>
      <c r="P43" s="11" t="str">
        <f t="shared" si="69"/>
        <v/>
      </c>
      <c r="Q43" s="11" t="str">
        <f t="shared" si="70"/>
        <v/>
      </c>
      <c r="R43" s="11" t="str">
        <f t="shared" si="71"/>
        <v/>
      </c>
      <c r="S43" s="11" t="str">
        <f t="shared" si="72"/>
        <v/>
      </c>
      <c r="T43" s="11" t="str">
        <f t="shared" si="73"/>
        <v/>
      </c>
      <c r="U43" s="11" t="str">
        <f t="shared" si="74"/>
        <v/>
      </c>
      <c r="V43" s="11" t="str">
        <f t="shared" si="75"/>
        <v/>
      </c>
      <c r="W43" s="11" t="str">
        <f t="shared" si="76"/>
        <v/>
      </c>
      <c r="X43" s="99"/>
      <c r="Y43" s="11" t="str">
        <f t="shared" si="60"/>
        <v/>
      </c>
      <c r="Z43" s="11" t="str">
        <f t="shared" si="61"/>
        <v/>
      </c>
      <c r="AA43" s="11" t="str">
        <f t="shared" si="62"/>
        <v/>
      </c>
      <c r="AB43" s="11" t="str">
        <f t="shared" si="63"/>
        <v/>
      </c>
      <c r="AC43" s="11" t="str">
        <f t="shared" si="64"/>
        <v/>
      </c>
      <c r="CA43" s="9"/>
      <c r="CB43" s="9"/>
    </row>
    <row r="44" spans="1:80" x14ac:dyDescent="0.25">
      <c r="C44" s="66"/>
      <c r="D44" s="67"/>
      <c r="E44" s="68"/>
      <c r="F44" s="97"/>
      <c r="G44" s="98" t="str">
        <f>IF($E44=0,"",VLOOKUP($E44,[1]Gesamt!$B:$J,8,0))</f>
        <v/>
      </c>
      <c r="H44" s="10" t="str">
        <f>IF($E44=0,"",VLOOKUP($E44,[1]Gesamt!$B:$J,4,0))</f>
        <v/>
      </c>
      <c r="I44" s="11" t="str">
        <f>IF(E44=0,"",ROUND(SUM(F44*H44),0))</f>
        <v/>
      </c>
      <c r="K44" s="10" t="str">
        <f>IF($E44=0,"",VLOOKUP($E44,[1]Gesamt!$B:$J,2,0))</f>
        <v/>
      </c>
      <c r="L44" s="70" t="str">
        <f>IF(I44="","",IF(I44=0,"",IF(ISNA(K44),"!!!","")))</f>
        <v/>
      </c>
      <c r="M44" s="70" t="str">
        <f>IF($E44=0,"",VLOOKUP($E44,[1]Gesamt!$B:$J,9,0)*Bauteil3[[#This Row],[Menge]])</f>
        <v/>
      </c>
      <c r="N44" s="11" t="str">
        <f>IF($K44="B",$I44,"")</f>
        <v/>
      </c>
      <c r="O44" s="11" t="str">
        <f>IF($K44="Bel",$I44,"")</f>
        <v/>
      </c>
      <c r="P44" s="11" t="str">
        <f>IF($K44="Ton",$I44,"")</f>
        <v/>
      </c>
      <c r="Q44" s="11" t="str">
        <f>IF($K44="Video",$I44,"")</f>
        <v/>
      </c>
      <c r="R44" s="11" t="str">
        <f>IF($K44="Req",$I44,"")</f>
        <v/>
      </c>
      <c r="S44" s="11" t="str">
        <f>IF($K44="T",$I44,"")</f>
        <v/>
      </c>
      <c r="T44" s="11" t="str">
        <f>IF($K44="S",$I44,"")</f>
        <v/>
      </c>
      <c r="U44" s="11" t="str">
        <f>IF($K44="M",$I44,"")</f>
        <v/>
      </c>
      <c r="V44" s="11" t="str">
        <f>IF($K44="D",$I44,"")</f>
        <v/>
      </c>
      <c r="W44" s="11" t="str">
        <f>IF($K44="P",$I44,"")</f>
        <v/>
      </c>
      <c r="X44" s="99"/>
      <c r="Y44" s="11" t="str">
        <f>IF(COUNTIF($E44,"KM Tischler**"),$I44,"")</f>
        <v/>
      </c>
      <c r="Z44" s="11" t="str">
        <f>IF(COUNTIF($E44,"KM Schlosser**"),$I44,"")</f>
        <v/>
      </c>
      <c r="AA44" s="11" t="str">
        <f>IF(COUNTIF($E44,"KM Maler**"),$I44,"")</f>
        <v/>
      </c>
      <c r="AB44" s="11" t="str">
        <f>IF(COUNTIF($E44,"KM Deko**"),$I44,"")</f>
        <v/>
      </c>
      <c r="AC44" s="11" t="str">
        <f>IF(COUNTIF($E44,"KM Plastik**"),$I44,"")</f>
        <v/>
      </c>
      <c r="CA44" s="9"/>
      <c r="CB44" s="9"/>
    </row>
    <row r="45" spans="1:80" x14ac:dyDescent="0.25">
      <c r="C45" s="66"/>
      <c r="D45" s="67"/>
      <c r="E45" s="68"/>
      <c r="F45" s="97"/>
      <c r="G45" s="98" t="str">
        <f>IF($E45=0,"",VLOOKUP($E45,[1]Gesamt!$B:$J,8,0))</f>
        <v/>
      </c>
      <c r="H45" s="10" t="str">
        <f>IF($E45=0,"",VLOOKUP($E45,[1]Gesamt!$B:$J,4,0))</f>
        <v/>
      </c>
      <c r="I45" s="11" t="str">
        <f>IF(E45=0,"",ROUND(SUM(F45*H45),0))</f>
        <v/>
      </c>
      <c r="K45" s="10" t="str">
        <f>IF($E45=0,"",VLOOKUP($E45,[1]Gesamt!$B:$J,2,0))</f>
        <v/>
      </c>
      <c r="L45" s="70" t="str">
        <f>IF(I45="","",IF(I45=0,"",IF(ISNA(K45),"!!!","")))</f>
        <v/>
      </c>
      <c r="M45" s="70" t="str">
        <f>IF($E45=0,"",VLOOKUP($E45,[1]Gesamt!$B:$J,9,0)*Bauteil3[[#This Row],[Menge]])</f>
        <v/>
      </c>
      <c r="N45" s="11" t="str">
        <f>IF($K45="B",$I45,"")</f>
        <v/>
      </c>
      <c r="O45" s="11" t="str">
        <f>IF($K45="Bel",$I45,"")</f>
        <v/>
      </c>
      <c r="P45" s="11" t="str">
        <f>IF($K45="Ton",$I45,"")</f>
        <v/>
      </c>
      <c r="Q45" s="11" t="str">
        <f>IF($K45="Video",$I45,"")</f>
        <v/>
      </c>
      <c r="R45" s="11" t="str">
        <f>IF($K45="Req",$I45,"")</f>
        <v/>
      </c>
      <c r="S45" s="11" t="str">
        <f>IF($K45="T",$I45,"")</f>
        <v/>
      </c>
      <c r="T45" s="11" t="str">
        <f>IF($K45="S",$I45,"")</f>
        <v/>
      </c>
      <c r="U45" s="11" t="str">
        <f>IF($K45="M",$I45,"")</f>
        <v/>
      </c>
      <c r="V45" s="11" t="str">
        <f>IF($K45="D",$I45,"")</f>
        <v/>
      </c>
      <c r="W45" s="11" t="str">
        <f>IF($K45="P",$I45,"")</f>
        <v/>
      </c>
      <c r="X45" s="99"/>
      <c r="Y45" s="11" t="str">
        <f>IF(COUNTIF($E45,"KM Tischler**"),$I45,"")</f>
        <v/>
      </c>
      <c r="Z45" s="11" t="str">
        <f>IF(COUNTIF($E45,"KM Schlosser**"),$I45,"")</f>
        <v/>
      </c>
      <c r="AA45" s="11" t="str">
        <f>IF(COUNTIF($E45,"KM Maler**"),$I45,"")</f>
        <v/>
      </c>
      <c r="AB45" s="11" t="str">
        <f>IF(COUNTIF($E45,"KM Deko**"),$I45,"")</f>
        <v/>
      </c>
      <c r="AC45" s="11" t="str">
        <f>IF(COUNTIF($E45,"KM Plastik**"),$I45,"")</f>
        <v/>
      </c>
      <c r="CA45" s="9"/>
      <c r="CB45" s="9"/>
    </row>
    <row r="46" spans="1:80" x14ac:dyDescent="0.25">
      <c r="C46" s="66"/>
      <c r="D46" s="67"/>
      <c r="E46" s="68"/>
      <c r="F46" s="97"/>
      <c r="G46" s="98" t="str">
        <f>IF($E46=0,"",VLOOKUP($E46,[1]Gesamt!$B:$J,8,0))</f>
        <v/>
      </c>
      <c r="H46" s="10" t="str">
        <f>IF($E46=0,"",VLOOKUP($E46,[1]Gesamt!$B:$J,4,0))</f>
        <v/>
      </c>
      <c r="I46" s="11" t="str">
        <f t="shared" si="65"/>
        <v/>
      </c>
      <c r="K46" s="10" t="str">
        <f>IF($E46=0,"",VLOOKUP($E46,[1]Gesamt!$B:$J,2,0))</f>
        <v/>
      </c>
      <c r="L46" s="70" t="str">
        <f t="shared" si="66"/>
        <v/>
      </c>
      <c r="M46" s="70" t="str">
        <f>IF($E46=0,"",VLOOKUP($E46,[1]Gesamt!$B:$J,9,0)*Bauteil3[[#This Row],[Menge]])</f>
        <v/>
      </c>
      <c r="N46" s="11" t="str">
        <f t="shared" si="67"/>
        <v/>
      </c>
      <c r="O46" s="11" t="str">
        <f t="shared" si="68"/>
        <v/>
      </c>
      <c r="P46" s="11" t="str">
        <f t="shared" si="69"/>
        <v/>
      </c>
      <c r="Q46" s="11" t="str">
        <f t="shared" si="70"/>
        <v/>
      </c>
      <c r="R46" s="11" t="str">
        <f t="shared" si="71"/>
        <v/>
      </c>
      <c r="S46" s="11" t="str">
        <f t="shared" si="72"/>
        <v/>
      </c>
      <c r="T46" s="11" t="str">
        <f t="shared" si="73"/>
        <v/>
      </c>
      <c r="U46" s="11" t="str">
        <f t="shared" si="74"/>
        <v/>
      </c>
      <c r="V46" s="11" t="str">
        <f t="shared" si="75"/>
        <v/>
      </c>
      <c r="W46" s="11" t="str">
        <f t="shared" si="76"/>
        <v/>
      </c>
      <c r="X46" s="99"/>
      <c r="Y46" s="11" t="str">
        <f t="shared" si="60"/>
        <v/>
      </c>
      <c r="Z46" s="11" t="str">
        <f t="shared" si="61"/>
        <v/>
      </c>
      <c r="AA46" s="11" t="str">
        <f t="shared" si="62"/>
        <v/>
      </c>
      <c r="AB46" s="11" t="str">
        <f t="shared" si="63"/>
        <v/>
      </c>
      <c r="AC46" s="11" t="str">
        <f t="shared" si="64"/>
        <v/>
      </c>
      <c r="CA46" s="9"/>
      <c r="CB46" s="9"/>
    </row>
    <row r="47" spans="1:80" s="65" customFormat="1" ht="18.75" customHeight="1" x14ac:dyDescent="0.25">
      <c r="A47" s="1"/>
      <c r="B47" s="9"/>
      <c r="C47" s="66"/>
      <c r="D47" s="67"/>
      <c r="E47" s="68"/>
      <c r="F47" s="97"/>
      <c r="G47" s="98" t="str">
        <f>IF($E47=0,"",VLOOKUP($E47,[1]Gesamt!$B:$J,8,0))</f>
        <v/>
      </c>
      <c r="H47" s="10" t="str">
        <f>IF($E47=0,"",VLOOKUP($E47,[1]Gesamt!$B:$J,4,0))</f>
        <v/>
      </c>
      <c r="I47" s="11" t="str">
        <f t="shared" si="65"/>
        <v/>
      </c>
      <c r="J47" s="12"/>
      <c r="K47" s="10" t="str">
        <f>IF($E47=0,"",VLOOKUP($E47,[1]Gesamt!$B:$J,2,0))</f>
        <v/>
      </c>
      <c r="L47" s="70" t="str">
        <f>IF(I47="","",IF(I47=0,"",IF(ISNA(K47),"!!!","")))</f>
        <v/>
      </c>
      <c r="M47" s="70" t="str">
        <f>IF($E47=0,"",VLOOKUP($E47,[1]Gesamt!$B:$J,9,0)*Bauteil3[[#This Row],[Menge]])</f>
        <v/>
      </c>
      <c r="N47" s="11" t="str">
        <f>IF($K47="B",$I47,"")</f>
        <v/>
      </c>
      <c r="O47" s="11" t="str">
        <f>IF($K47="Bel",$I47,"")</f>
        <v/>
      </c>
      <c r="P47" s="11" t="str">
        <f>IF($K47="Ton",$I47,"")</f>
        <v/>
      </c>
      <c r="Q47" s="11" t="str">
        <f>IF($K47="Video",$I47,"")</f>
        <v/>
      </c>
      <c r="R47" s="11" t="str">
        <f>IF($K47="Req",$I47,"")</f>
        <v/>
      </c>
      <c r="S47" s="11" t="str">
        <f>IF($K47="T",$I47,"")</f>
        <v/>
      </c>
      <c r="T47" s="11" t="str">
        <f>IF($K47="S",$I47,"")</f>
        <v/>
      </c>
      <c r="U47" s="11" t="str">
        <f>IF($K47="M",$I47,"")</f>
        <v/>
      </c>
      <c r="V47" s="11" t="str">
        <f>IF($K47="D",$I47,"")</f>
        <v/>
      </c>
      <c r="W47" s="11" t="str">
        <f>IF($K47="P",$I47,"")</f>
        <v/>
      </c>
      <c r="X47" s="99"/>
      <c r="Y47" s="11" t="str">
        <f>IF(COUNTIF($E47,"KM Tischler**"),$I47,"")</f>
        <v/>
      </c>
      <c r="Z47" s="11" t="str">
        <f>IF(COUNTIF($E47,"KM Schlosser**"),$I47,"")</f>
        <v/>
      </c>
      <c r="AA47" s="11" t="str">
        <f>IF(COUNTIF($E47,"KM Maler**"),$I47,"")</f>
        <v/>
      </c>
      <c r="AB47" s="11" t="str">
        <f>IF(COUNTIF($E47,"KM Deko**"),$I47,"")</f>
        <v/>
      </c>
      <c r="AC47" s="11" t="str">
        <f>IF(COUNTIF($E47,"KM Plastik**"),$I47,"")</f>
        <v/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119" customFormat="1" ht="11.25" customHeight="1" x14ac:dyDescent="0.25">
      <c r="A48" s="1"/>
      <c r="B48" s="9"/>
      <c r="C48" s="66"/>
      <c r="D48" s="67"/>
      <c r="E48" s="68"/>
      <c r="F48" s="97"/>
      <c r="G48" s="98" t="str">
        <f>IF($E48=0,"",VLOOKUP($E48,[1]Gesamt!$B:$J,8,0))</f>
        <v/>
      </c>
      <c r="H48" s="10" t="str">
        <f>IF($E48=0,"",VLOOKUP($E48,[1]Gesamt!$B:$J,4,0))</f>
        <v/>
      </c>
      <c r="I48" s="11" t="str">
        <f t="shared" si="65"/>
        <v/>
      </c>
      <c r="J48" s="12"/>
      <c r="K48" s="10" t="str">
        <f>IF($E48=0,"",VLOOKUP($E48,[1]Gesamt!$B:$J,2,0))</f>
        <v/>
      </c>
      <c r="L48" s="70" t="str">
        <f t="shared" ref="L48" si="77">IF(I48="","",IF(I48=0,"",IF(ISNA(K48),"!!!","")))</f>
        <v/>
      </c>
      <c r="M48" s="70" t="str">
        <f>IF($E48=0,"",VLOOKUP($E48,[1]Gesamt!$B:$J,9,0)*Bauteil3[[#This Row],[Menge]])</f>
        <v/>
      </c>
      <c r="N48" s="11" t="str">
        <f t="shared" si="67"/>
        <v/>
      </c>
      <c r="O48" s="11" t="str">
        <f t="shared" si="68"/>
        <v/>
      </c>
      <c r="P48" s="11" t="str">
        <f t="shared" si="69"/>
        <v/>
      </c>
      <c r="Q48" s="11" t="str">
        <f t="shared" si="70"/>
        <v/>
      </c>
      <c r="R48" s="11" t="str">
        <f t="shared" si="71"/>
        <v/>
      </c>
      <c r="S48" s="11" t="str">
        <f t="shared" si="72"/>
        <v/>
      </c>
      <c r="T48" s="11" t="str">
        <f t="shared" si="73"/>
        <v/>
      </c>
      <c r="U48" s="11" t="str">
        <f t="shared" si="74"/>
        <v/>
      </c>
      <c r="V48" s="11" t="str">
        <f t="shared" si="75"/>
        <v/>
      </c>
      <c r="W48" s="11" t="str">
        <f t="shared" si="76"/>
        <v/>
      </c>
      <c r="X48" s="99"/>
      <c r="Y48" s="11" t="str">
        <f t="shared" si="60"/>
        <v/>
      </c>
      <c r="Z48" s="11" t="str">
        <f t="shared" si="61"/>
        <v/>
      </c>
      <c r="AA48" s="11" t="str">
        <f t="shared" si="62"/>
        <v/>
      </c>
      <c r="AB48" s="11" t="str">
        <f t="shared" si="63"/>
        <v/>
      </c>
      <c r="AC48" s="11" t="str">
        <f t="shared" si="64"/>
        <v/>
      </c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</row>
    <row r="49" spans="1:80" x14ac:dyDescent="0.25">
      <c r="H49" s="2"/>
      <c r="I49" s="7"/>
      <c r="J49" s="11">
        <f>SUBTOTAL(109,Bauteil3[Summe])</f>
        <v>0</v>
      </c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CA49" s="9"/>
      <c r="CB49" s="9"/>
    </row>
    <row r="50" spans="1:80" x14ac:dyDescent="0.25">
      <c r="A50" s="110" t="s">
        <v>0</v>
      </c>
      <c r="B50" s="111" t="s">
        <v>1</v>
      </c>
      <c r="C50" s="112" t="s">
        <v>2</v>
      </c>
      <c r="D50" s="112" t="s">
        <v>6</v>
      </c>
      <c r="E50" s="111" t="s">
        <v>21</v>
      </c>
      <c r="F50" s="111" t="s">
        <v>3</v>
      </c>
      <c r="G50" s="111" t="s">
        <v>7</v>
      </c>
      <c r="H50" s="113" t="s">
        <v>4</v>
      </c>
      <c r="I50" s="114" t="s">
        <v>5</v>
      </c>
      <c r="J50" s="115" t="s">
        <v>8</v>
      </c>
      <c r="K50" s="102" t="s">
        <v>42</v>
      </c>
      <c r="L50" s="116" t="s">
        <v>40</v>
      </c>
      <c r="M50" s="116" t="s">
        <v>41</v>
      </c>
      <c r="N50" s="115" t="s">
        <v>36</v>
      </c>
      <c r="O50" s="115" t="s">
        <v>22</v>
      </c>
      <c r="P50" s="115" t="s">
        <v>12</v>
      </c>
      <c r="Q50" s="115" t="s">
        <v>38</v>
      </c>
      <c r="R50" s="115" t="s">
        <v>20</v>
      </c>
      <c r="S50" s="115" t="s">
        <v>29</v>
      </c>
      <c r="T50" s="115" t="s">
        <v>32</v>
      </c>
      <c r="U50" s="115" t="s">
        <v>30</v>
      </c>
      <c r="V50" s="115" t="s">
        <v>31</v>
      </c>
      <c r="W50" s="115" t="s">
        <v>33</v>
      </c>
      <c r="X50" s="117" t="s">
        <v>39</v>
      </c>
      <c r="Y50" s="116" t="s">
        <v>23</v>
      </c>
      <c r="Z50" s="116" t="s">
        <v>24</v>
      </c>
      <c r="AA50" s="116" t="s">
        <v>25</v>
      </c>
      <c r="AB50" s="116" t="s">
        <v>26</v>
      </c>
      <c r="AC50" s="116" t="s">
        <v>27</v>
      </c>
      <c r="CA50" s="9"/>
      <c r="CB50" s="9"/>
    </row>
    <row r="51" spans="1:80" x14ac:dyDescent="0.25">
      <c r="A51" s="1">
        <v>4</v>
      </c>
      <c r="D51" s="95"/>
      <c r="E51" s="96"/>
      <c r="F51" s="97"/>
      <c r="G51" s="98" t="str">
        <f>IF($E51=0,"",VLOOKUP($E51,[1]Gesamt!$B:$J,8,0))</f>
        <v/>
      </c>
      <c r="H51" s="10" t="str">
        <f>IF($E51=0,"",VLOOKUP($E51,[1]Gesamt!$B:$J,4,0))</f>
        <v/>
      </c>
      <c r="I51" s="11" t="str">
        <f t="shared" ref="I51" si="78">IF(E51=0,"",ROUND(SUM(F51*H51),0))</f>
        <v/>
      </c>
      <c r="K51" s="10" t="str">
        <f>IF($E51=0,"",VLOOKUP($E51,[1]Gesamt!$B:$J,2,0))</f>
        <v/>
      </c>
      <c r="L51" s="70" t="str">
        <f>IF(I51="","",IF(I51=0,"",IF(ISNA(K51),"!!!","")))</f>
        <v/>
      </c>
      <c r="M51" s="70" t="str">
        <f>IF($E51=0,"",VLOOKUP($E51,[1]Gesamt!$B:$J,9,0)*Bauteil4[[#This Row],[Menge]])</f>
        <v/>
      </c>
      <c r="N51" s="11" t="str">
        <f>IF($K51="B",$I51,"")</f>
        <v/>
      </c>
      <c r="O51" s="11" t="str">
        <f>IF($K51="Bel",$I51,"")</f>
        <v/>
      </c>
      <c r="P51" s="11" t="str">
        <f>IF($K51="Ton",$I51,"")</f>
        <v/>
      </c>
      <c r="Q51" s="11" t="str">
        <f>IF($K51="Video",$I51,"")</f>
        <v/>
      </c>
      <c r="R51" s="11" t="str">
        <f>IF($K51="Req",$I51,"")</f>
        <v/>
      </c>
      <c r="S51" s="11" t="str">
        <f>IF($K51="T",$I51,"")</f>
        <v/>
      </c>
      <c r="T51" s="11" t="str">
        <f>IF($K51="S",$I51,"")</f>
        <v/>
      </c>
      <c r="U51" s="11" t="str">
        <f>IF($K51="M",$I51,"")</f>
        <v/>
      </c>
      <c r="V51" s="11" t="str">
        <f>IF($K51="D",$I51,"")</f>
        <v/>
      </c>
      <c r="W51" s="11" t="str">
        <f>IF($K51="P",$I51,"")</f>
        <v/>
      </c>
      <c r="X51" s="99"/>
      <c r="Y51" s="11" t="str">
        <f t="shared" ref="Y51:Y57" si="79">IF(COUNTIF($E51,"KM Tischler**"),$I51,"")</f>
        <v/>
      </c>
      <c r="Z51" s="11" t="str">
        <f t="shared" ref="Z51:Z57" si="80">IF(COUNTIF($E51,"KM Schlosser**"),$I51,"")</f>
        <v/>
      </c>
      <c r="AA51" s="11" t="str">
        <f t="shared" ref="AA51:AA57" si="81">IF(COUNTIF($E51,"KM Maler**"),$I51,"")</f>
        <v/>
      </c>
      <c r="AB51" s="11" t="str">
        <f t="shared" ref="AB51:AB57" si="82">IF(COUNTIF($E51,"KM Deko**"),$I51,"")</f>
        <v/>
      </c>
      <c r="AC51" s="11" t="str">
        <f t="shared" ref="AC51:AC57" si="83">IF(COUNTIF($E51,"KM Plastik**"),$I51,"")</f>
        <v/>
      </c>
      <c r="CA51" s="9"/>
      <c r="CB51" s="9"/>
    </row>
    <row r="52" spans="1:80" x14ac:dyDescent="0.25">
      <c r="C52" s="66"/>
      <c r="D52" s="67"/>
      <c r="E52" s="68"/>
      <c r="F52" s="97"/>
      <c r="G52" s="98" t="str">
        <f>IF($E52=0,"",VLOOKUP($E52,[1]Gesamt!$B:$J,8,0))</f>
        <v/>
      </c>
      <c r="H52" s="10" t="str">
        <f>IF($E52=0,"",VLOOKUP($E52,[1]Gesamt!$B:$J,4,0))</f>
        <v/>
      </c>
      <c r="I52" s="11" t="str">
        <f t="shared" ref="I52:I57" si="84">IF(E52=0,"",ROUND(SUM(F52*H52),0))</f>
        <v/>
      </c>
      <c r="K52" s="10" t="str">
        <f>IF($E52=0,"",VLOOKUP($E52,[1]Gesamt!$B:$J,2,0))</f>
        <v/>
      </c>
      <c r="L52" s="70" t="str">
        <f t="shared" ref="L52:L55" si="85">IF(I52="","",IF(I52=0,"",IF(ISNA(K52),"!!!","")))</f>
        <v/>
      </c>
      <c r="M52" s="70" t="str">
        <f>IF($E52=0,"",VLOOKUP($E52,[1]Gesamt!$B:$J,9,0)*Bauteil4[[#This Row],[Menge]])</f>
        <v/>
      </c>
      <c r="N52" s="11" t="str">
        <f t="shared" ref="N52:N57" si="86">IF($K52="B",$I52,"")</f>
        <v/>
      </c>
      <c r="O52" s="11" t="str">
        <f t="shared" ref="O52:O57" si="87">IF($K52="Bel",$I52,"")</f>
        <v/>
      </c>
      <c r="P52" s="11" t="str">
        <f t="shared" ref="P52:P57" si="88">IF($K52="Ton",$I52,"")</f>
        <v/>
      </c>
      <c r="Q52" s="11" t="str">
        <f t="shared" ref="Q52:Q57" si="89">IF($K52="Video",$I52,"")</f>
        <v/>
      </c>
      <c r="R52" s="11" t="str">
        <f t="shared" ref="R52:R57" si="90">IF($K52="Req",$I52,"")</f>
        <v/>
      </c>
      <c r="S52" s="11" t="str">
        <f t="shared" ref="S52:S57" si="91">IF($K52="T",$I52,"")</f>
        <v/>
      </c>
      <c r="T52" s="11" t="str">
        <f t="shared" ref="T52:T57" si="92">IF($K52="S",$I52,"")</f>
        <v/>
      </c>
      <c r="U52" s="11" t="str">
        <f t="shared" ref="U52:U57" si="93">IF($K52="M",$I52,"")</f>
        <v/>
      </c>
      <c r="V52" s="11" t="str">
        <f t="shared" ref="V52:V57" si="94">IF($K52="D",$I52,"")</f>
        <v/>
      </c>
      <c r="W52" s="11" t="str">
        <f t="shared" ref="W52:W57" si="95">IF($K52="P",$I52,"")</f>
        <v/>
      </c>
      <c r="X52" s="99"/>
      <c r="Y52" s="11" t="str">
        <f t="shared" si="79"/>
        <v/>
      </c>
      <c r="Z52" s="11" t="str">
        <f t="shared" si="80"/>
        <v/>
      </c>
      <c r="AA52" s="11" t="str">
        <f t="shared" si="81"/>
        <v/>
      </c>
      <c r="AB52" s="11" t="str">
        <f t="shared" si="82"/>
        <v/>
      </c>
      <c r="AC52" s="11" t="str">
        <f t="shared" si="83"/>
        <v/>
      </c>
      <c r="CA52" s="9"/>
      <c r="CB52" s="9"/>
    </row>
    <row r="53" spans="1:80" x14ac:dyDescent="0.25">
      <c r="C53" s="66"/>
      <c r="D53" s="67"/>
      <c r="E53" s="68"/>
      <c r="F53" s="97"/>
      <c r="G53" s="98" t="str">
        <f>IF($E53=0,"",VLOOKUP($E53,[1]Gesamt!$B:$J,8,0))</f>
        <v/>
      </c>
      <c r="H53" s="10" t="str">
        <f>IF($E53=0,"",VLOOKUP($E53,[1]Gesamt!$B:$J,4,0))</f>
        <v/>
      </c>
      <c r="I53" s="11" t="str">
        <f t="shared" si="84"/>
        <v/>
      </c>
      <c r="K53" s="10" t="str">
        <f>IF($E53=0,"",VLOOKUP($E53,[1]Gesamt!$B:$J,2,0))</f>
        <v/>
      </c>
      <c r="L53" s="70" t="str">
        <f t="shared" si="85"/>
        <v/>
      </c>
      <c r="M53" s="70" t="str">
        <f>IF($E53=0,"",VLOOKUP($E53,[1]Gesamt!$B:$J,9,0)*Bauteil4[[#This Row],[Menge]])</f>
        <v/>
      </c>
      <c r="N53" s="11" t="str">
        <f t="shared" si="86"/>
        <v/>
      </c>
      <c r="O53" s="11" t="str">
        <f t="shared" si="87"/>
        <v/>
      </c>
      <c r="P53" s="11" t="str">
        <f t="shared" si="88"/>
        <v/>
      </c>
      <c r="Q53" s="11" t="str">
        <f t="shared" si="89"/>
        <v/>
      </c>
      <c r="R53" s="11" t="str">
        <f t="shared" si="90"/>
        <v/>
      </c>
      <c r="S53" s="11" t="str">
        <f t="shared" si="91"/>
        <v/>
      </c>
      <c r="T53" s="11" t="str">
        <f t="shared" si="92"/>
        <v/>
      </c>
      <c r="U53" s="11" t="str">
        <f t="shared" si="93"/>
        <v/>
      </c>
      <c r="V53" s="11" t="str">
        <f t="shared" si="94"/>
        <v/>
      </c>
      <c r="W53" s="11" t="str">
        <f t="shared" si="95"/>
        <v/>
      </c>
      <c r="X53" s="99"/>
      <c r="Y53" s="11" t="str">
        <f t="shared" si="79"/>
        <v/>
      </c>
      <c r="Z53" s="11" t="str">
        <f t="shared" si="80"/>
        <v/>
      </c>
      <c r="AA53" s="11" t="str">
        <f t="shared" si="81"/>
        <v/>
      </c>
      <c r="AB53" s="11" t="str">
        <f t="shared" si="82"/>
        <v/>
      </c>
      <c r="AC53" s="11" t="str">
        <f t="shared" si="83"/>
        <v/>
      </c>
      <c r="CA53" s="9"/>
      <c r="CB53" s="9"/>
    </row>
    <row r="54" spans="1:80" x14ac:dyDescent="0.25">
      <c r="C54" s="66"/>
      <c r="D54" s="67"/>
      <c r="E54" s="68"/>
      <c r="F54" s="97"/>
      <c r="G54" s="98" t="str">
        <f>IF($E54=0,"",VLOOKUP($E54,[1]Gesamt!$B:$J,8,0))</f>
        <v/>
      </c>
      <c r="H54" s="10" t="str">
        <f>IF($E54=0,"",VLOOKUP($E54,[1]Gesamt!$B:$J,4,0))</f>
        <v/>
      </c>
      <c r="I54" s="11" t="str">
        <f t="shared" si="84"/>
        <v/>
      </c>
      <c r="K54" s="10" t="str">
        <f>IF($E54=0,"",VLOOKUP($E54,[1]Gesamt!$B:$J,2,0))</f>
        <v/>
      </c>
      <c r="L54" s="70" t="str">
        <f t="shared" si="85"/>
        <v/>
      </c>
      <c r="M54" s="70" t="str">
        <f>IF($E54=0,"",VLOOKUP($E54,[1]Gesamt!$B:$J,9,0)*Bauteil4[[#This Row],[Menge]])</f>
        <v/>
      </c>
      <c r="N54" s="11" t="str">
        <f t="shared" si="86"/>
        <v/>
      </c>
      <c r="O54" s="11" t="str">
        <f t="shared" si="87"/>
        <v/>
      </c>
      <c r="P54" s="11" t="str">
        <f t="shared" si="88"/>
        <v/>
      </c>
      <c r="Q54" s="11" t="str">
        <f t="shared" si="89"/>
        <v/>
      </c>
      <c r="R54" s="11" t="str">
        <f t="shared" si="90"/>
        <v/>
      </c>
      <c r="S54" s="11" t="str">
        <f t="shared" si="91"/>
        <v/>
      </c>
      <c r="T54" s="11" t="str">
        <f t="shared" si="92"/>
        <v/>
      </c>
      <c r="U54" s="11" t="str">
        <f t="shared" si="93"/>
        <v/>
      </c>
      <c r="V54" s="11" t="str">
        <f t="shared" si="94"/>
        <v/>
      </c>
      <c r="W54" s="11" t="str">
        <f t="shared" si="95"/>
        <v/>
      </c>
      <c r="X54" s="99"/>
      <c r="Y54" s="11" t="str">
        <f t="shared" si="79"/>
        <v/>
      </c>
      <c r="Z54" s="11" t="str">
        <f t="shared" si="80"/>
        <v/>
      </c>
      <c r="AA54" s="11" t="str">
        <f t="shared" si="81"/>
        <v/>
      </c>
      <c r="AB54" s="11" t="str">
        <f t="shared" si="82"/>
        <v/>
      </c>
      <c r="AC54" s="11" t="str">
        <f t="shared" si="83"/>
        <v/>
      </c>
      <c r="CA54" s="9"/>
      <c r="CB54" s="9"/>
    </row>
    <row r="55" spans="1:80" x14ac:dyDescent="0.25">
      <c r="C55" s="66"/>
      <c r="D55" s="67"/>
      <c r="E55" s="68"/>
      <c r="F55" s="97"/>
      <c r="G55" s="98" t="str">
        <f>IF($E55=0,"",VLOOKUP($E55,[1]Gesamt!$B:$J,8,0))</f>
        <v/>
      </c>
      <c r="H55" s="10" t="str">
        <f>IF($E55=0,"",VLOOKUP($E55,[1]Gesamt!$B:$J,4,0))</f>
        <v/>
      </c>
      <c r="I55" s="11" t="str">
        <f t="shared" si="84"/>
        <v/>
      </c>
      <c r="K55" s="10" t="str">
        <f>IF($E55=0,"",VLOOKUP($E55,[1]Gesamt!$B:$J,2,0))</f>
        <v/>
      </c>
      <c r="L55" s="70" t="str">
        <f t="shared" si="85"/>
        <v/>
      </c>
      <c r="M55" s="70" t="str">
        <f>IF($E55=0,"",VLOOKUP($E55,[1]Gesamt!$B:$J,9,0)*Bauteil4[[#This Row],[Menge]])</f>
        <v/>
      </c>
      <c r="N55" s="11" t="str">
        <f t="shared" si="86"/>
        <v/>
      </c>
      <c r="O55" s="11" t="str">
        <f t="shared" si="87"/>
        <v/>
      </c>
      <c r="P55" s="11" t="str">
        <f t="shared" si="88"/>
        <v/>
      </c>
      <c r="Q55" s="11" t="str">
        <f t="shared" si="89"/>
        <v/>
      </c>
      <c r="R55" s="11" t="str">
        <f t="shared" si="90"/>
        <v/>
      </c>
      <c r="S55" s="11" t="str">
        <f t="shared" si="91"/>
        <v/>
      </c>
      <c r="T55" s="11" t="str">
        <f t="shared" si="92"/>
        <v/>
      </c>
      <c r="U55" s="11" t="str">
        <f t="shared" si="93"/>
        <v/>
      </c>
      <c r="V55" s="11" t="str">
        <f t="shared" si="94"/>
        <v/>
      </c>
      <c r="W55" s="11" t="str">
        <f t="shared" si="95"/>
        <v/>
      </c>
      <c r="X55" s="99"/>
      <c r="Y55" s="11" t="str">
        <f t="shared" si="79"/>
        <v/>
      </c>
      <c r="Z55" s="11" t="str">
        <f t="shared" si="80"/>
        <v/>
      </c>
      <c r="AA55" s="11" t="str">
        <f t="shared" si="81"/>
        <v/>
      </c>
      <c r="AB55" s="11" t="str">
        <f t="shared" si="82"/>
        <v/>
      </c>
      <c r="AC55" s="11" t="str">
        <f t="shared" si="83"/>
        <v/>
      </c>
      <c r="CA55" s="9"/>
      <c r="CB55" s="9"/>
    </row>
    <row r="56" spans="1:80" s="65" customFormat="1" ht="18.75" customHeight="1" x14ac:dyDescent="0.25">
      <c r="A56" s="1"/>
      <c r="B56" s="9"/>
      <c r="C56" s="66"/>
      <c r="D56" s="67"/>
      <c r="E56" s="68"/>
      <c r="F56" s="97"/>
      <c r="G56" s="98" t="str">
        <f>IF($E56=0,"",VLOOKUP($E56,[1]Gesamt!$B:$J,8,0))</f>
        <v/>
      </c>
      <c r="H56" s="10" t="str">
        <f>IF($E56=0,"",VLOOKUP($E56,[1]Gesamt!$B:$J,4,0))</f>
        <v/>
      </c>
      <c r="I56" s="11" t="str">
        <f t="shared" si="84"/>
        <v/>
      </c>
      <c r="J56" s="12"/>
      <c r="K56" s="10" t="str">
        <f>IF($E56=0,"",VLOOKUP($E56,[1]Gesamt!$B:$J,2,0))</f>
        <v/>
      </c>
      <c r="L56" s="70" t="str">
        <f>IF(I56="","",IF(I56=0,"",IF(ISNA(K56),"!!!","")))</f>
        <v/>
      </c>
      <c r="M56" s="70" t="str">
        <f>IF($E56=0,"",VLOOKUP($E56,[1]Gesamt!$B:$J,9,0)*Bauteil4[[#This Row],[Menge]])</f>
        <v/>
      </c>
      <c r="N56" s="11" t="str">
        <f>IF($K56="B",$I56,"")</f>
        <v/>
      </c>
      <c r="O56" s="11" t="str">
        <f>IF($K56="Bel",$I56,"")</f>
        <v/>
      </c>
      <c r="P56" s="11" t="str">
        <f>IF($K56="Ton",$I56,"")</f>
        <v/>
      </c>
      <c r="Q56" s="11" t="str">
        <f>IF($K56="Video",$I56,"")</f>
        <v/>
      </c>
      <c r="R56" s="11" t="str">
        <f>IF($K56="Req",$I56,"")</f>
        <v/>
      </c>
      <c r="S56" s="11" t="str">
        <f>IF($K56="T",$I56,"")</f>
        <v/>
      </c>
      <c r="T56" s="11" t="str">
        <f>IF($K56="S",$I56,"")</f>
        <v/>
      </c>
      <c r="U56" s="11" t="str">
        <f>IF($K56="M",$I56,"")</f>
        <v/>
      </c>
      <c r="V56" s="11" t="str">
        <f>IF($K56="D",$I56,"")</f>
        <v/>
      </c>
      <c r="W56" s="11" t="str">
        <f>IF($K56="P",$I56,"")</f>
        <v/>
      </c>
      <c r="X56" s="99"/>
      <c r="Y56" s="11" t="str">
        <f>IF(COUNTIF($E56,"KM Tischler**"),$I56,"")</f>
        <v/>
      </c>
      <c r="Z56" s="11" t="str">
        <f>IF(COUNTIF($E56,"KM Schlosser**"),$I56,"")</f>
        <v/>
      </c>
      <c r="AA56" s="11" t="str">
        <f>IF(COUNTIF($E56,"KM Maler**"),$I56,"")</f>
        <v/>
      </c>
      <c r="AB56" s="11" t="str">
        <f>IF(COUNTIF($E56,"KM Deko**"),$I56,"")</f>
        <v/>
      </c>
      <c r="AC56" s="11" t="str">
        <f>IF(COUNTIF($E56,"KM Plastik**"),$I56,"")</f>
        <v/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65" customFormat="1" ht="11.25" customHeight="1" x14ac:dyDescent="0.25">
      <c r="A57" s="1"/>
      <c r="B57" s="9"/>
      <c r="C57" s="66"/>
      <c r="D57" s="67"/>
      <c r="E57" s="68"/>
      <c r="F57" s="97"/>
      <c r="G57" s="98" t="str">
        <f>IF($E57=0,"",VLOOKUP($E57,[1]Gesamt!$B:$J,8,0))</f>
        <v/>
      </c>
      <c r="H57" s="10" t="str">
        <f>IF($E57=0,"",VLOOKUP($E57,[1]Gesamt!$B:$J,4,0))</f>
        <v/>
      </c>
      <c r="I57" s="11" t="str">
        <f t="shared" si="84"/>
        <v/>
      </c>
      <c r="J57" s="12"/>
      <c r="K57" s="10" t="str">
        <f>IF($E57=0,"",VLOOKUP($E57,[1]Gesamt!$B:$J,2,0))</f>
        <v/>
      </c>
      <c r="L57" s="70" t="str">
        <f t="shared" ref="L57" si="96">IF(I57="","",IF(I57=0,"",IF(ISNA(K57),"!!!","")))</f>
        <v/>
      </c>
      <c r="M57" s="70" t="str">
        <f>IF($E57=0,"",VLOOKUP($E57,[1]Gesamt!$B:$J,9,0)*Bauteil4[[#This Row],[Menge]])</f>
        <v/>
      </c>
      <c r="N57" s="11" t="str">
        <f t="shared" si="86"/>
        <v/>
      </c>
      <c r="O57" s="11" t="str">
        <f t="shared" si="87"/>
        <v/>
      </c>
      <c r="P57" s="11" t="str">
        <f t="shared" si="88"/>
        <v/>
      </c>
      <c r="Q57" s="11" t="str">
        <f t="shared" si="89"/>
        <v/>
      </c>
      <c r="R57" s="11" t="str">
        <f t="shared" si="90"/>
        <v/>
      </c>
      <c r="S57" s="11" t="str">
        <f t="shared" si="91"/>
        <v/>
      </c>
      <c r="T57" s="11" t="str">
        <f t="shared" si="92"/>
        <v/>
      </c>
      <c r="U57" s="11" t="str">
        <f t="shared" si="93"/>
        <v/>
      </c>
      <c r="V57" s="11" t="str">
        <f t="shared" si="94"/>
        <v/>
      </c>
      <c r="W57" s="11" t="str">
        <f t="shared" si="95"/>
        <v/>
      </c>
      <c r="X57" s="99"/>
      <c r="Y57" s="11" t="str">
        <f t="shared" si="79"/>
        <v/>
      </c>
      <c r="Z57" s="11" t="str">
        <f t="shared" si="80"/>
        <v/>
      </c>
      <c r="AA57" s="11" t="str">
        <f t="shared" si="81"/>
        <v/>
      </c>
      <c r="AB57" s="11" t="str">
        <f t="shared" si="82"/>
        <v/>
      </c>
      <c r="AC57" s="11" t="str">
        <f t="shared" si="83"/>
        <v/>
      </c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x14ac:dyDescent="0.25">
      <c r="H58" s="2"/>
      <c r="I58" s="7"/>
      <c r="J58" s="11">
        <f>SUBTOTAL(109,Bauteil4[Summe])</f>
        <v>0</v>
      </c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CA58" s="9"/>
      <c r="CB58" s="9"/>
    </row>
    <row r="59" spans="1:80" x14ac:dyDescent="0.25">
      <c r="A59" s="92" t="s">
        <v>0</v>
      </c>
      <c r="B59" s="88" t="s">
        <v>1</v>
      </c>
      <c r="C59" s="87" t="s">
        <v>2</v>
      </c>
      <c r="D59" s="87" t="s">
        <v>6</v>
      </c>
      <c r="E59" s="88" t="s">
        <v>21</v>
      </c>
      <c r="F59" s="88" t="s">
        <v>3</v>
      </c>
      <c r="G59" s="88" t="s">
        <v>7</v>
      </c>
      <c r="H59" s="89" t="s">
        <v>4</v>
      </c>
      <c r="I59" s="90" t="s">
        <v>5</v>
      </c>
      <c r="J59" s="91" t="s">
        <v>8</v>
      </c>
      <c r="K59" s="102" t="s">
        <v>42</v>
      </c>
      <c r="L59" s="93" t="s">
        <v>40</v>
      </c>
      <c r="M59" s="93" t="s">
        <v>41</v>
      </c>
      <c r="N59" s="91" t="s">
        <v>36</v>
      </c>
      <c r="O59" s="91" t="s">
        <v>22</v>
      </c>
      <c r="P59" s="91" t="s">
        <v>12</v>
      </c>
      <c r="Q59" s="91" t="s">
        <v>38</v>
      </c>
      <c r="R59" s="91" t="s">
        <v>20</v>
      </c>
      <c r="S59" s="91" t="s">
        <v>29</v>
      </c>
      <c r="T59" s="91" t="s">
        <v>32</v>
      </c>
      <c r="U59" s="91" t="s">
        <v>30</v>
      </c>
      <c r="V59" s="91" t="s">
        <v>31</v>
      </c>
      <c r="W59" s="91" t="s">
        <v>33</v>
      </c>
      <c r="X59" s="94" t="s">
        <v>39</v>
      </c>
      <c r="Y59" s="93" t="s">
        <v>23</v>
      </c>
      <c r="Z59" s="93" t="s">
        <v>24</v>
      </c>
      <c r="AA59" s="93" t="s">
        <v>25</v>
      </c>
      <c r="AB59" s="93" t="s">
        <v>26</v>
      </c>
      <c r="AC59" s="93" t="s">
        <v>27</v>
      </c>
      <c r="CA59" s="9"/>
      <c r="CB59" s="9"/>
    </row>
    <row r="60" spans="1:80" x14ac:dyDescent="0.25">
      <c r="A60" s="1">
        <v>5</v>
      </c>
      <c r="D60" s="95"/>
      <c r="E60" s="96"/>
      <c r="F60" s="97"/>
      <c r="G60" s="98" t="str">
        <f>IF($E60=0,"",VLOOKUP($E60,[1]Gesamt!$B:$J,8,0))</f>
        <v/>
      </c>
      <c r="H60" s="10" t="str">
        <f>IF($E60=0,"",VLOOKUP($E60,[1]Gesamt!$B:$J,4,0))</f>
        <v/>
      </c>
      <c r="I60" s="11" t="str">
        <f t="shared" ref="I60" si="97">IF(E60=0,"",ROUND(SUM(F60*H60),0))</f>
        <v/>
      </c>
      <c r="K60" s="10" t="str">
        <f>IF($E60=0,"",VLOOKUP($E60,[1]Gesamt!$B:$J,2,0))</f>
        <v/>
      </c>
      <c r="L60" s="70" t="str">
        <f>IF(I60="","",IF(I60=0,"",IF(ISNA(K60),"!!!","")))</f>
        <v/>
      </c>
      <c r="M60" s="70" t="str">
        <f>IF($E60=0,"",VLOOKUP($E60,[1]Gesamt!$B:$J,9,0)*Bauteil5[[#This Row],[Menge]])</f>
        <v/>
      </c>
      <c r="N60" s="11" t="str">
        <f>IF($K60="B",$I60,"")</f>
        <v/>
      </c>
      <c r="O60" s="11" t="str">
        <f>IF($K60="Bel",$I60,"")</f>
        <v/>
      </c>
      <c r="P60" s="11" t="str">
        <f>IF($K60="Ton",$I60,"")</f>
        <v/>
      </c>
      <c r="Q60" s="11" t="str">
        <f>IF($K60="Video",$I60,"")</f>
        <v/>
      </c>
      <c r="R60" s="11" t="str">
        <f>IF($K60="Req",$I60,"")</f>
        <v/>
      </c>
      <c r="S60" s="11" t="str">
        <f>IF($K60="T",$I60,"")</f>
        <v/>
      </c>
      <c r="T60" s="11" t="str">
        <f>IF($K60="S",$I60,"")</f>
        <v/>
      </c>
      <c r="U60" s="11" t="str">
        <f>IF($K60="M",$I60,"")</f>
        <v/>
      </c>
      <c r="V60" s="11" t="str">
        <f>IF($K60="D",$I60,"")</f>
        <v/>
      </c>
      <c r="W60" s="11" t="str">
        <f>IF($K60="P",$I60,"")</f>
        <v/>
      </c>
      <c r="X60" s="99"/>
      <c r="Y60" s="11" t="str">
        <f t="shared" ref="Y60:Y66" si="98">IF(COUNTIF($E60,"KM Tischler**"),$I60,"")</f>
        <v/>
      </c>
      <c r="Z60" s="11" t="str">
        <f t="shared" ref="Z60:Z66" si="99">IF(COUNTIF($E60,"KM Schlosser**"),$I60,"")</f>
        <v/>
      </c>
      <c r="AA60" s="11" t="str">
        <f t="shared" ref="AA60:AA66" si="100">IF(COUNTIF($E60,"KM Maler**"),$I60,"")</f>
        <v/>
      </c>
      <c r="AB60" s="11" t="str">
        <f t="shared" ref="AB60:AB66" si="101">IF(COUNTIF($E60,"KM Deko**"),$I60,"")</f>
        <v/>
      </c>
      <c r="AC60" s="11" t="str">
        <f t="shared" ref="AC60:AC66" si="102">IF(COUNTIF($E60,"KM Plastik**"),$I60,"")</f>
        <v/>
      </c>
      <c r="CA60" s="9"/>
      <c r="CB60" s="9"/>
    </row>
    <row r="61" spans="1:80" x14ac:dyDescent="0.25">
      <c r="C61" s="66"/>
      <c r="D61" s="67"/>
      <c r="E61" s="68"/>
      <c r="F61" s="97"/>
      <c r="G61" s="98" t="str">
        <f>IF($E61=0,"",VLOOKUP($E61,[1]Gesamt!$B:$J,8,0))</f>
        <v/>
      </c>
      <c r="H61" s="10" t="str">
        <f>IF($E61=0,"",VLOOKUP($E61,[1]Gesamt!$B:$J,4,0))</f>
        <v/>
      </c>
      <c r="I61" s="11" t="str">
        <f t="shared" ref="I61:I66" si="103">IF(E61=0,"",ROUND(SUM(F61*H61),0))</f>
        <v/>
      </c>
      <c r="K61" s="10" t="str">
        <f>IF($E61=0,"",VLOOKUP($E61,[1]Gesamt!$B:$J,2,0))</f>
        <v/>
      </c>
      <c r="L61" s="70" t="str">
        <f t="shared" ref="L61:L64" si="104">IF(I61="","",IF(I61=0,"",IF(ISNA(K61),"!!!","")))</f>
        <v/>
      </c>
      <c r="M61" s="70" t="str">
        <f>IF($E61=0,"",VLOOKUP($E61,[1]Gesamt!$B:$J,9,0)*Bauteil5[[#This Row],[Menge]])</f>
        <v/>
      </c>
      <c r="N61" s="11" t="str">
        <f t="shared" ref="N61:N66" si="105">IF($K61="B",$I61,"")</f>
        <v/>
      </c>
      <c r="O61" s="11" t="str">
        <f t="shared" ref="O61:O66" si="106">IF($K61="Bel",$I61,"")</f>
        <v/>
      </c>
      <c r="P61" s="11" t="str">
        <f t="shared" ref="P61:P66" si="107">IF($K61="Ton",$I61,"")</f>
        <v/>
      </c>
      <c r="Q61" s="11" t="str">
        <f t="shared" ref="Q61:Q66" si="108">IF($K61="Video",$I61,"")</f>
        <v/>
      </c>
      <c r="R61" s="11" t="str">
        <f t="shared" ref="R61:R66" si="109">IF($K61="Req",$I61,"")</f>
        <v/>
      </c>
      <c r="S61" s="11" t="str">
        <f t="shared" ref="S61:S66" si="110">IF($K61="T",$I61,"")</f>
        <v/>
      </c>
      <c r="T61" s="11" t="str">
        <f t="shared" ref="T61:T66" si="111">IF($K61="S",$I61,"")</f>
        <v/>
      </c>
      <c r="U61" s="11" t="str">
        <f t="shared" ref="U61:U66" si="112">IF($K61="M",$I61,"")</f>
        <v/>
      </c>
      <c r="V61" s="11" t="str">
        <f t="shared" ref="V61:V66" si="113">IF($K61="D",$I61,"")</f>
        <v/>
      </c>
      <c r="W61" s="11" t="str">
        <f t="shared" ref="W61:W66" si="114">IF($K61="P",$I61,"")</f>
        <v/>
      </c>
      <c r="X61" s="99"/>
      <c r="Y61" s="11" t="str">
        <f t="shared" si="98"/>
        <v/>
      </c>
      <c r="Z61" s="11" t="str">
        <f t="shared" si="99"/>
        <v/>
      </c>
      <c r="AA61" s="11" t="str">
        <f t="shared" si="100"/>
        <v/>
      </c>
      <c r="AB61" s="11" t="str">
        <f t="shared" si="101"/>
        <v/>
      </c>
      <c r="AC61" s="11" t="str">
        <f t="shared" si="102"/>
        <v/>
      </c>
      <c r="CA61" s="9"/>
      <c r="CB61" s="9"/>
    </row>
    <row r="62" spans="1:80" x14ac:dyDescent="0.25">
      <c r="C62" s="66"/>
      <c r="D62" s="67"/>
      <c r="E62" s="68"/>
      <c r="F62" s="97"/>
      <c r="G62" s="98" t="str">
        <f>IF($E62=0,"",VLOOKUP($E62,[1]Gesamt!$B:$J,8,0))</f>
        <v/>
      </c>
      <c r="H62" s="10" t="str">
        <f>IF($E62=0,"",VLOOKUP($E62,[1]Gesamt!$B:$J,4,0))</f>
        <v/>
      </c>
      <c r="I62" s="11" t="str">
        <f t="shared" si="103"/>
        <v/>
      </c>
      <c r="K62" s="10" t="str">
        <f>IF($E62=0,"",VLOOKUP($E62,[1]Gesamt!$B:$J,2,0))</f>
        <v/>
      </c>
      <c r="L62" s="70" t="str">
        <f t="shared" si="104"/>
        <v/>
      </c>
      <c r="M62" s="70" t="str">
        <f>IF($E62=0,"",VLOOKUP($E62,[1]Gesamt!$B:$J,9,0)*Bauteil5[[#This Row],[Menge]])</f>
        <v/>
      </c>
      <c r="N62" s="11" t="str">
        <f t="shared" si="105"/>
        <v/>
      </c>
      <c r="O62" s="11" t="str">
        <f t="shared" si="106"/>
        <v/>
      </c>
      <c r="P62" s="11" t="str">
        <f t="shared" si="107"/>
        <v/>
      </c>
      <c r="Q62" s="11" t="str">
        <f t="shared" si="108"/>
        <v/>
      </c>
      <c r="R62" s="11" t="str">
        <f t="shared" si="109"/>
        <v/>
      </c>
      <c r="S62" s="11" t="str">
        <f t="shared" si="110"/>
        <v/>
      </c>
      <c r="T62" s="11" t="str">
        <f t="shared" si="111"/>
        <v/>
      </c>
      <c r="U62" s="11" t="str">
        <f t="shared" si="112"/>
        <v/>
      </c>
      <c r="V62" s="11" t="str">
        <f t="shared" si="113"/>
        <v/>
      </c>
      <c r="W62" s="11" t="str">
        <f t="shared" si="114"/>
        <v/>
      </c>
      <c r="X62" s="99"/>
      <c r="Y62" s="11" t="str">
        <f t="shared" si="98"/>
        <v/>
      </c>
      <c r="Z62" s="11" t="str">
        <f t="shared" si="99"/>
        <v/>
      </c>
      <c r="AA62" s="11" t="str">
        <f t="shared" si="100"/>
        <v/>
      </c>
      <c r="AB62" s="11" t="str">
        <f t="shared" si="101"/>
        <v/>
      </c>
      <c r="AC62" s="11" t="str">
        <f t="shared" si="102"/>
        <v/>
      </c>
      <c r="CA62" s="9"/>
      <c r="CB62" s="9"/>
    </row>
    <row r="63" spans="1:80" x14ac:dyDescent="0.25">
      <c r="C63" s="66"/>
      <c r="D63" s="67"/>
      <c r="E63" s="68"/>
      <c r="F63" s="97"/>
      <c r="G63" s="98" t="str">
        <f>IF($E63=0,"",VLOOKUP($E63,[1]Gesamt!$B:$J,8,0))</f>
        <v/>
      </c>
      <c r="H63" s="10" t="str">
        <f>IF($E63=0,"",VLOOKUP($E63,[1]Gesamt!$B:$J,4,0))</f>
        <v/>
      </c>
      <c r="I63" s="11" t="str">
        <f t="shared" si="103"/>
        <v/>
      </c>
      <c r="K63" s="10" t="str">
        <f>IF($E63=0,"",VLOOKUP($E63,[1]Gesamt!$B:$J,2,0))</f>
        <v/>
      </c>
      <c r="L63" s="70" t="str">
        <f t="shared" si="104"/>
        <v/>
      </c>
      <c r="M63" s="70" t="str">
        <f>IF($E63=0,"",VLOOKUP($E63,[1]Gesamt!$B:$J,9,0)*Bauteil5[[#This Row],[Menge]])</f>
        <v/>
      </c>
      <c r="N63" s="11" t="str">
        <f t="shared" si="105"/>
        <v/>
      </c>
      <c r="O63" s="11" t="str">
        <f t="shared" si="106"/>
        <v/>
      </c>
      <c r="P63" s="11" t="str">
        <f t="shared" si="107"/>
        <v/>
      </c>
      <c r="Q63" s="11" t="str">
        <f t="shared" si="108"/>
        <v/>
      </c>
      <c r="R63" s="11" t="str">
        <f t="shared" si="109"/>
        <v/>
      </c>
      <c r="S63" s="11" t="str">
        <f t="shared" si="110"/>
        <v/>
      </c>
      <c r="T63" s="11" t="str">
        <f t="shared" si="111"/>
        <v/>
      </c>
      <c r="U63" s="11" t="str">
        <f t="shared" si="112"/>
        <v/>
      </c>
      <c r="V63" s="11" t="str">
        <f t="shared" si="113"/>
        <v/>
      </c>
      <c r="W63" s="11" t="str">
        <f t="shared" si="114"/>
        <v/>
      </c>
      <c r="X63" s="99"/>
      <c r="Y63" s="11" t="str">
        <f t="shared" si="98"/>
        <v/>
      </c>
      <c r="Z63" s="11" t="str">
        <f t="shared" si="99"/>
        <v/>
      </c>
      <c r="AA63" s="11" t="str">
        <f t="shared" si="100"/>
        <v/>
      </c>
      <c r="AB63" s="11" t="str">
        <f t="shared" si="101"/>
        <v/>
      </c>
      <c r="AC63" s="11" t="str">
        <f t="shared" si="102"/>
        <v/>
      </c>
      <c r="CA63" s="9"/>
      <c r="CB63" s="9"/>
    </row>
    <row r="64" spans="1:80" x14ac:dyDescent="0.25">
      <c r="C64" s="66"/>
      <c r="D64" s="67"/>
      <c r="E64" s="68"/>
      <c r="F64" s="97"/>
      <c r="G64" s="98" t="str">
        <f>IF($E64=0,"",VLOOKUP($E64,[1]Gesamt!$B:$J,8,0))</f>
        <v/>
      </c>
      <c r="H64" s="10" t="str">
        <f>IF($E64=0,"",VLOOKUP($E64,[1]Gesamt!$B:$J,4,0))</f>
        <v/>
      </c>
      <c r="I64" s="11" t="str">
        <f t="shared" si="103"/>
        <v/>
      </c>
      <c r="K64" s="10" t="str">
        <f>IF($E64=0,"",VLOOKUP($E64,[1]Gesamt!$B:$J,2,0))</f>
        <v/>
      </c>
      <c r="L64" s="70" t="str">
        <f t="shared" si="104"/>
        <v/>
      </c>
      <c r="M64" s="70" t="str">
        <f>IF($E64=0,"",VLOOKUP($E64,[1]Gesamt!$B:$J,9,0)*Bauteil5[[#This Row],[Menge]])</f>
        <v/>
      </c>
      <c r="N64" s="11" t="str">
        <f t="shared" si="105"/>
        <v/>
      </c>
      <c r="O64" s="11" t="str">
        <f t="shared" si="106"/>
        <v/>
      </c>
      <c r="P64" s="11" t="str">
        <f t="shared" si="107"/>
        <v/>
      </c>
      <c r="Q64" s="11" t="str">
        <f t="shared" si="108"/>
        <v/>
      </c>
      <c r="R64" s="11" t="str">
        <f t="shared" si="109"/>
        <v/>
      </c>
      <c r="S64" s="11" t="str">
        <f t="shared" si="110"/>
        <v/>
      </c>
      <c r="T64" s="11" t="str">
        <f t="shared" si="111"/>
        <v/>
      </c>
      <c r="U64" s="11" t="str">
        <f t="shared" si="112"/>
        <v/>
      </c>
      <c r="V64" s="11" t="str">
        <f t="shared" si="113"/>
        <v/>
      </c>
      <c r="W64" s="11" t="str">
        <f t="shared" si="114"/>
        <v/>
      </c>
      <c r="X64" s="99"/>
      <c r="Y64" s="11" t="str">
        <f t="shared" si="98"/>
        <v/>
      </c>
      <c r="Z64" s="11" t="str">
        <f t="shared" si="99"/>
        <v/>
      </c>
      <c r="AA64" s="11" t="str">
        <f t="shared" si="100"/>
        <v/>
      </c>
      <c r="AB64" s="11" t="str">
        <f t="shared" si="101"/>
        <v/>
      </c>
      <c r="AC64" s="11" t="str">
        <f t="shared" si="102"/>
        <v/>
      </c>
      <c r="CA64" s="9"/>
      <c r="CB64" s="9"/>
    </row>
    <row r="65" spans="1:80" s="65" customFormat="1" ht="18.75" customHeight="1" x14ac:dyDescent="0.25">
      <c r="A65" s="1"/>
      <c r="B65" s="9"/>
      <c r="C65" s="66"/>
      <c r="D65" s="67"/>
      <c r="E65" s="68"/>
      <c r="F65" s="97"/>
      <c r="G65" s="98" t="str">
        <f>IF($E65=0,"",VLOOKUP($E65,[1]Gesamt!$B:$J,8,0))</f>
        <v/>
      </c>
      <c r="H65" s="10" t="str">
        <f>IF($E65=0,"",VLOOKUP($E65,[1]Gesamt!$B:$J,4,0))</f>
        <v/>
      </c>
      <c r="I65" s="11" t="str">
        <f t="shared" si="103"/>
        <v/>
      </c>
      <c r="J65" s="12"/>
      <c r="K65" s="10" t="str">
        <f>IF($E65=0,"",VLOOKUP($E65,[1]Gesamt!$B:$J,2,0))</f>
        <v/>
      </c>
      <c r="L65" s="70" t="str">
        <f>IF(I65="","",IF(I65=0,"",IF(ISNA(K65),"!!!","")))</f>
        <v/>
      </c>
      <c r="M65" s="70" t="str">
        <f>IF($E65=0,"",VLOOKUP($E65,[1]Gesamt!$B:$J,9,0)*Bauteil5[[#This Row],[Menge]])</f>
        <v/>
      </c>
      <c r="N65" s="11" t="str">
        <f>IF($K65="B",$I65,"")</f>
        <v/>
      </c>
      <c r="O65" s="11" t="str">
        <f>IF($K65="Bel",$I65,"")</f>
        <v/>
      </c>
      <c r="P65" s="11" t="str">
        <f>IF($K65="Ton",$I65,"")</f>
        <v/>
      </c>
      <c r="Q65" s="11" t="str">
        <f>IF($K65="Video",$I65,"")</f>
        <v/>
      </c>
      <c r="R65" s="11" t="str">
        <f>IF($K65="Req",$I65,"")</f>
        <v/>
      </c>
      <c r="S65" s="11" t="str">
        <f>IF($K65="T",$I65,"")</f>
        <v/>
      </c>
      <c r="T65" s="11" t="str">
        <f>IF($K65="S",$I65,"")</f>
        <v/>
      </c>
      <c r="U65" s="11" t="str">
        <f>IF($K65="M",$I65,"")</f>
        <v/>
      </c>
      <c r="V65" s="11" t="str">
        <f>IF($K65="D",$I65,"")</f>
        <v/>
      </c>
      <c r="W65" s="11" t="str">
        <f>IF($K65="P",$I65,"")</f>
        <v/>
      </c>
      <c r="X65" s="99"/>
      <c r="Y65" s="11" t="str">
        <f>IF(COUNTIF($E65,"KM Tischler**"),$I65,"")</f>
        <v/>
      </c>
      <c r="Z65" s="11" t="str">
        <f>IF(COUNTIF($E65,"KM Schlosser**"),$I65,"")</f>
        <v/>
      </c>
      <c r="AA65" s="11" t="str">
        <f>IF(COUNTIF($E65,"KM Maler**"),$I65,"")</f>
        <v/>
      </c>
      <c r="AB65" s="11" t="str">
        <f>IF(COUNTIF($E65,"KM Deko**"),$I65,"")</f>
        <v/>
      </c>
      <c r="AC65" s="11" t="str">
        <f>IF(COUNTIF($E65,"KM Plastik**"),$I65,"")</f>
        <v/>
      </c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</row>
    <row r="66" spans="1:80" s="65" customFormat="1" ht="11.25" customHeight="1" x14ac:dyDescent="0.25">
      <c r="A66" s="1"/>
      <c r="B66" s="9"/>
      <c r="C66" s="66"/>
      <c r="D66" s="67"/>
      <c r="E66" s="68"/>
      <c r="F66" s="97"/>
      <c r="G66" s="98" t="str">
        <f>IF($E66=0,"",VLOOKUP($E66,[1]Gesamt!$B:$J,8,0))</f>
        <v/>
      </c>
      <c r="H66" s="10" t="str">
        <f>IF($E66=0,"",VLOOKUP($E66,[1]Gesamt!$B:$J,4,0))</f>
        <v/>
      </c>
      <c r="I66" s="11" t="str">
        <f t="shared" si="103"/>
        <v/>
      </c>
      <c r="J66" s="12"/>
      <c r="K66" s="10" t="str">
        <f>IF($E66=0,"",VLOOKUP($E66,[1]Gesamt!$B:$J,2,0))</f>
        <v/>
      </c>
      <c r="L66" s="70" t="str">
        <f t="shared" ref="L66" si="115">IF(I66="","",IF(I66=0,"",IF(ISNA(K66),"!!!","")))</f>
        <v/>
      </c>
      <c r="M66" s="70" t="str">
        <f>IF($E66=0,"",VLOOKUP($E66,[1]Gesamt!$B:$J,9,0)*Bauteil5[[#This Row],[Menge]])</f>
        <v/>
      </c>
      <c r="N66" s="11" t="str">
        <f t="shared" si="105"/>
        <v/>
      </c>
      <c r="O66" s="11" t="str">
        <f t="shared" si="106"/>
        <v/>
      </c>
      <c r="P66" s="11" t="str">
        <f t="shared" si="107"/>
        <v/>
      </c>
      <c r="Q66" s="11" t="str">
        <f t="shared" si="108"/>
        <v/>
      </c>
      <c r="R66" s="11" t="str">
        <f t="shared" si="109"/>
        <v/>
      </c>
      <c r="S66" s="11" t="str">
        <f t="shared" si="110"/>
        <v/>
      </c>
      <c r="T66" s="11" t="str">
        <f t="shared" si="111"/>
        <v/>
      </c>
      <c r="U66" s="11" t="str">
        <f t="shared" si="112"/>
        <v/>
      </c>
      <c r="V66" s="11" t="str">
        <f t="shared" si="113"/>
        <v/>
      </c>
      <c r="W66" s="11" t="str">
        <f t="shared" si="114"/>
        <v/>
      </c>
      <c r="X66" s="99"/>
      <c r="Y66" s="11" t="str">
        <f t="shared" si="98"/>
        <v/>
      </c>
      <c r="Z66" s="11" t="str">
        <f t="shared" si="99"/>
        <v/>
      </c>
      <c r="AA66" s="11" t="str">
        <f t="shared" si="100"/>
        <v/>
      </c>
      <c r="AB66" s="11" t="str">
        <f t="shared" si="101"/>
        <v/>
      </c>
      <c r="AC66" s="11" t="str">
        <f t="shared" si="102"/>
        <v/>
      </c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</row>
    <row r="67" spans="1:80" x14ac:dyDescent="0.25">
      <c r="H67" s="2"/>
      <c r="I67" s="7"/>
      <c r="J67" s="11">
        <f>SUBTOTAL(109,Bauteil5[Summe])</f>
        <v>0</v>
      </c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CA67" s="9"/>
      <c r="CB67" s="9"/>
    </row>
    <row r="68" spans="1:80" x14ac:dyDescent="0.25">
      <c r="A68" s="92" t="s">
        <v>0</v>
      </c>
      <c r="B68" s="88" t="s">
        <v>1</v>
      </c>
      <c r="C68" s="87" t="s">
        <v>2</v>
      </c>
      <c r="D68" s="87" t="s">
        <v>6</v>
      </c>
      <c r="E68" s="88" t="s">
        <v>21</v>
      </c>
      <c r="F68" s="88" t="s">
        <v>3</v>
      </c>
      <c r="G68" s="88" t="s">
        <v>7</v>
      </c>
      <c r="H68" s="89" t="s">
        <v>4</v>
      </c>
      <c r="I68" s="90" t="s">
        <v>5</v>
      </c>
      <c r="J68" s="91" t="s">
        <v>8</v>
      </c>
      <c r="K68" s="102" t="s">
        <v>42</v>
      </c>
      <c r="L68" s="93" t="s">
        <v>40</v>
      </c>
      <c r="M68" s="93" t="s">
        <v>41</v>
      </c>
      <c r="N68" s="91" t="s">
        <v>36</v>
      </c>
      <c r="O68" s="91" t="s">
        <v>22</v>
      </c>
      <c r="P68" s="91" t="s">
        <v>12</v>
      </c>
      <c r="Q68" s="91" t="s">
        <v>38</v>
      </c>
      <c r="R68" s="91" t="s">
        <v>20</v>
      </c>
      <c r="S68" s="91" t="s">
        <v>29</v>
      </c>
      <c r="T68" s="91" t="s">
        <v>32</v>
      </c>
      <c r="U68" s="91" t="s">
        <v>30</v>
      </c>
      <c r="V68" s="91" t="s">
        <v>31</v>
      </c>
      <c r="W68" s="91" t="s">
        <v>33</v>
      </c>
      <c r="X68" s="94" t="s">
        <v>39</v>
      </c>
      <c r="Y68" s="93" t="s">
        <v>23</v>
      </c>
      <c r="Z68" s="93" t="s">
        <v>24</v>
      </c>
      <c r="AA68" s="93" t="s">
        <v>25</v>
      </c>
      <c r="AB68" s="93" t="s">
        <v>26</v>
      </c>
      <c r="AC68" s="93" t="s">
        <v>27</v>
      </c>
      <c r="CA68" s="9"/>
      <c r="CB68" s="9"/>
    </row>
    <row r="69" spans="1:80" x14ac:dyDescent="0.25">
      <c r="A69" s="1">
        <v>6</v>
      </c>
      <c r="D69" s="95"/>
      <c r="E69" s="96"/>
      <c r="F69" s="97"/>
      <c r="G69" s="98" t="str">
        <f>IF($E69=0,"",VLOOKUP($E69,[1]Gesamt!$B:$J,8,0))</f>
        <v/>
      </c>
      <c r="H69" s="10" t="str">
        <f>IF($E69=0,"",VLOOKUP($E69,[1]Gesamt!$B:$J,4,0))</f>
        <v/>
      </c>
      <c r="I69" s="11" t="str">
        <f t="shared" ref="I69" si="116">IF(E69=0,"",ROUND(SUM(F69*H69),0))</f>
        <v/>
      </c>
      <c r="K69" s="10" t="str">
        <f>IF($E69=0,"",VLOOKUP($E69,[1]Gesamt!$B:$J,2,0))</f>
        <v/>
      </c>
      <c r="L69" s="70" t="str">
        <f>IF(I69="","",IF(I69=0,"",IF(ISNA(K69),"!!!","")))</f>
        <v/>
      </c>
      <c r="M69" s="70" t="str">
        <f>IF($E69=0,"",VLOOKUP($E69,[1]Gesamt!$B:$J,9,0)*Bauteil6[[#This Row],[Menge]])</f>
        <v/>
      </c>
      <c r="N69" s="11" t="str">
        <f>IF($K69="B",$I69,"")</f>
        <v/>
      </c>
      <c r="O69" s="11" t="str">
        <f>IF($K69="Bel",$I69,"")</f>
        <v/>
      </c>
      <c r="P69" s="11" t="str">
        <f>IF($K69="Ton",$I69,"")</f>
        <v/>
      </c>
      <c r="Q69" s="11" t="str">
        <f>IF($K69="Video",$I69,"")</f>
        <v/>
      </c>
      <c r="R69" s="11" t="str">
        <f>IF($K69="Req",$I69,"")</f>
        <v/>
      </c>
      <c r="S69" s="11" t="str">
        <f>IF($K69="T",$I69,"")</f>
        <v/>
      </c>
      <c r="T69" s="11" t="str">
        <f>IF($K69="S",$I69,"")</f>
        <v/>
      </c>
      <c r="U69" s="11" t="str">
        <f>IF($K69="M",$I69,"")</f>
        <v/>
      </c>
      <c r="V69" s="11" t="str">
        <f>IF($K69="D",$I69,"")</f>
        <v/>
      </c>
      <c r="W69" s="11" t="str">
        <f>IF($K69="P",$I69,"")</f>
        <v/>
      </c>
      <c r="X69" s="99"/>
      <c r="Y69" s="11" t="str">
        <f t="shared" ref="Y69:Y75" si="117">IF(COUNTIF($E69,"KM Tischler**"),$I69,"")</f>
        <v/>
      </c>
      <c r="Z69" s="11" t="str">
        <f t="shared" ref="Z69:Z75" si="118">IF(COUNTIF($E69,"KM Schlosser**"),$I69,"")</f>
        <v/>
      </c>
      <c r="AA69" s="11" t="str">
        <f t="shared" ref="AA69:AA75" si="119">IF(COUNTIF($E69,"KM Maler**"),$I69,"")</f>
        <v/>
      </c>
      <c r="AB69" s="11" t="str">
        <f t="shared" ref="AB69:AB75" si="120">IF(COUNTIF($E69,"KM Deko**"),$I69,"")</f>
        <v/>
      </c>
      <c r="AC69" s="11" t="str">
        <f t="shared" ref="AC69:AC75" si="121">IF(COUNTIF($E69,"KM Plastik**"),$I69,"")</f>
        <v/>
      </c>
      <c r="CA69" s="9"/>
      <c r="CB69" s="9"/>
    </row>
    <row r="70" spans="1:80" x14ac:dyDescent="0.25">
      <c r="C70" s="66"/>
      <c r="D70" s="67"/>
      <c r="E70" s="68"/>
      <c r="F70" s="97"/>
      <c r="G70" s="98" t="str">
        <f>IF($E70=0,"",VLOOKUP($E70,[1]Gesamt!$B:$J,8,0))</f>
        <v/>
      </c>
      <c r="H70" s="10" t="str">
        <f>IF($E70=0,"",VLOOKUP($E70,[1]Gesamt!$B:$J,4,0))</f>
        <v/>
      </c>
      <c r="I70" s="11" t="str">
        <f t="shared" ref="I70:I75" si="122">IF(E70=0,"",ROUND(SUM(F70*H70),0))</f>
        <v/>
      </c>
      <c r="K70" s="10" t="str">
        <f>IF($E70=0,"",VLOOKUP($E70,[1]Gesamt!$B:$J,2,0))</f>
        <v/>
      </c>
      <c r="L70" s="70" t="str">
        <f t="shared" ref="L70:L73" si="123">IF(I70="","",IF(I70=0,"",IF(ISNA(K70),"!!!","")))</f>
        <v/>
      </c>
      <c r="M70" s="70" t="str">
        <f>IF($E70=0,"",VLOOKUP($E70,[1]Gesamt!$B:$J,9,0)*Bauteil6[[#This Row],[Menge]])</f>
        <v/>
      </c>
      <c r="N70" s="11" t="str">
        <f t="shared" ref="N70:N75" si="124">IF($K70="B",$I70,"")</f>
        <v/>
      </c>
      <c r="O70" s="11" t="str">
        <f t="shared" ref="O70:O75" si="125">IF($K70="Bel",$I70,"")</f>
        <v/>
      </c>
      <c r="P70" s="11" t="str">
        <f t="shared" ref="P70:P75" si="126">IF($K70="Ton",$I70,"")</f>
        <v/>
      </c>
      <c r="Q70" s="11" t="str">
        <f t="shared" ref="Q70:Q75" si="127">IF($K70="Video",$I70,"")</f>
        <v/>
      </c>
      <c r="R70" s="11" t="str">
        <f t="shared" ref="R70:R75" si="128">IF($K70="Req",$I70,"")</f>
        <v/>
      </c>
      <c r="S70" s="11" t="str">
        <f t="shared" ref="S70:S75" si="129">IF($K70="T",$I70,"")</f>
        <v/>
      </c>
      <c r="T70" s="11" t="str">
        <f t="shared" ref="T70:T75" si="130">IF($K70="S",$I70,"")</f>
        <v/>
      </c>
      <c r="U70" s="11" t="str">
        <f t="shared" ref="U70:U75" si="131">IF($K70="M",$I70,"")</f>
        <v/>
      </c>
      <c r="V70" s="11" t="str">
        <f t="shared" ref="V70:V75" si="132">IF($K70="D",$I70,"")</f>
        <v/>
      </c>
      <c r="W70" s="11" t="str">
        <f t="shared" ref="W70:W75" si="133">IF($K70="P",$I70,"")</f>
        <v/>
      </c>
      <c r="X70" s="99"/>
      <c r="Y70" s="11" t="str">
        <f t="shared" si="117"/>
        <v/>
      </c>
      <c r="Z70" s="11" t="str">
        <f t="shared" si="118"/>
        <v/>
      </c>
      <c r="AA70" s="11" t="str">
        <f t="shared" si="119"/>
        <v/>
      </c>
      <c r="AB70" s="11" t="str">
        <f t="shared" si="120"/>
        <v/>
      </c>
      <c r="AC70" s="11" t="str">
        <f t="shared" si="121"/>
        <v/>
      </c>
      <c r="CA70" s="9"/>
      <c r="CB70" s="9"/>
    </row>
    <row r="71" spans="1:80" x14ac:dyDescent="0.25">
      <c r="C71" s="66"/>
      <c r="D71" s="67"/>
      <c r="E71" s="68"/>
      <c r="F71" s="97"/>
      <c r="G71" s="98" t="str">
        <f>IF($E71=0,"",VLOOKUP($E71,[1]Gesamt!$B:$J,8,0))</f>
        <v/>
      </c>
      <c r="H71" s="10" t="str">
        <f>IF($E71=0,"",VLOOKUP($E71,[1]Gesamt!$B:$J,4,0))</f>
        <v/>
      </c>
      <c r="I71" s="11" t="str">
        <f t="shared" si="122"/>
        <v/>
      </c>
      <c r="K71" s="10" t="str">
        <f>IF($E71=0,"",VLOOKUP($E71,[1]Gesamt!$B:$J,2,0))</f>
        <v/>
      </c>
      <c r="L71" s="70" t="str">
        <f t="shared" si="123"/>
        <v/>
      </c>
      <c r="M71" s="70" t="str">
        <f>IF($E71=0,"",VLOOKUP($E71,[1]Gesamt!$B:$J,9,0)*Bauteil6[[#This Row],[Menge]])</f>
        <v/>
      </c>
      <c r="N71" s="11" t="str">
        <f t="shared" si="124"/>
        <v/>
      </c>
      <c r="O71" s="11" t="str">
        <f t="shared" si="125"/>
        <v/>
      </c>
      <c r="P71" s="11" t="str">
        <f t="shared" si="126"/>
        <v/>
      </c>
      <c r="Q71" s="11" t="str">
        <f t="shared" si="127"/>
        <v/>
      </c>
      <c r="R71" s="11" t="str">
        <f t="shared" si="128"/>
        <v/>
      </c>
      <c r="S71" s="11" t="str">
        <f t="shared" si="129"/>
        <v/>
      </c>
      <c r="T71" s="11" t="str">
        <f t="shared" si="130"/>
        <v/>
      </c>
      <c r="U71" s="11" t="str">
        <f t="shared" si="131"/>
        <v/>
      </c>
      <c r="V71" s="11" t="str">
        <f t="shared" si="132"/>
        <v/>
      </c>
      <c r="W71" s="11" t="str">
        <f t="shared" si="133"/>
        <v/>
      </c>
      <c r="X71" s="99"/>
      <c r="Y71" s="11" t="str">
        <f t="shared" si="117"/>
        <v/>
      </c>
      <c r="Z71" s="11" t="str">
        <f t="shared" si="118"/>
        <v/>
      </c>
      <c r="AA71" s="11" t="str">
        <f t="shared" si="119"/>
        <v/>
      </c>
      <c r="AB71" s="11" t="str">
        <f t="shared" si="120"/>
        <v/>
      </c>
      <c r="AC71" s="11" t="str">
        <f t="shared" si="121"/>
        <v/>
      </c>
      <c r="CA71" s="9"/>
      <c r="CB71" s="9"/>
    </row>
    <row r="72" spans="1:80" x14ac:dyDescent="0.25">
      <c r="C72" s="66"/>
      <c r="D72" s="67"/>
      <c r="E72" s="68"/>
      <c r="F72" s="97"/>
      <c r="G72" s="98" t="str">
        <f>IF($E72=0,"",VLOOKUP($E72,[1]Gesamt!$B:$J,8,0))</f>
        <v/>
      </c>
      <c r="H72" s="10" t="str">
        <f>IF($E72=0,"",VLOOKUP($E72,[1]Gesamt!$B:$J,4,0))</f>
        <v/>
      </c>
      <c r="I72" s="11" t="str">
        <f t="shared" si="122"/>
        <v/>
      </c>
      <c r="K72" s="10" t="str">
        <f>IF($E72=0,"",VLOOKUP($E72,[1]Gesamt!$B:$J,2,0))</f>
        <v/>
      </c>
      <c r="L72" s="70" t="str">
        <f t="shared" si="123"/>
        <v/>
      </c>
      <c r="M72" s="70" t="str">
        <f>IF($E72=0,"",VLOOKUP($E72,[1]Gesamt!$B:$J,9,0)*Bauteil6[[#This Row],[Menge]])</f>
        <v/>
      </c>
      <c r="N72" s="11" t="str">
        <f t="shared" si="124"/>
        <v/>
      </c>
      <c r="O72" s="11" t="str">
        <f t="shared" si="125"/>
        <v/>
      </c>
      <c r="P72" s="11" t="str">
        <f t="shared" si="126"/>
        <v/>
      </c>
      <c r="Q72" s="11" t="str">
        <f t="shared" si="127"/>
        <v/>
      </c>
      <c r="R72" s="11" t="str">
        <f t="shared" si="128"/>
        <v/>
      </c>
      <c r="S72" s="11" t="str">
        <f t="shared" si="129"/>
        <v/>
      </c>
      <c r="T72" s="11" t="str">
        <f t="shared" si="130"/>
        <v/>
      </c>
      <c r="U72" s="11" t="str">
        <f t="shared" si="131"/>
        <v/>
      </c>
      <c r="V72" s="11" t="str">
        <f t="shared" si="132"/>
        <v/>
      </c>
      <c r="W72" s="11" t="str">
        <f t="shared" si="133"/>
        <v/>
      </c>
      <c r="X72" s="99"/>
      <c r="Y72" s="11" t="str">
        <f t="shared" si="117"/>
        <v/>
      </c>
      <c r="Z72" s="11" t="str">
        <f t="shared" si="118"/>
        <v/>
      </c>
      <c r="AA72" s="11" t="str">
        <f t="shared" si="119"/>
        <v/>
      </c>
      <c r="AB72" s="11" t="str">
        <f t="shared" si="120"/>
        <v/>
      </c>
      <c r="AC72" s="11" t="str">
        <f t="shared" si="121"/>
        <v/>
      </c>
      <c r="CA72" s="9"/>
      <c r="CB72" s="9"/>
    </row>
    <row r="73" spans="1:80" x14ac:dyDescent="0.25">
      <c r="C73" s="66"/>
      <c r="D73" s="67"/>
      <c r="E73" s="68"/>
      <c r="F73" s="97"/>
      <c r="G73" s="98" t="str">
        <f>IF($E73=0,"",VLOOKUP($E73,[1]Gesamt!$B:$J,8,0))</f>
        <v/>
      </c>
      <c r="H73" s="10" t="str">
        <f>IF($E73=0,"",VLOOKUP($E73,[1]Gesamt!$B:$J,4,0))</f>
        <v/>
      </c>
      <c r="I73" s="11" t="str">
        <f t="shared" si="122"/>
        <v/>
      </c>
      <c r="K73" s="10" t="str">
        <f>IF($E73=0,"",VLOOKUP($E73,[1]Gesamt!$B:$J,2,0))</f>
        <v/>
      </c>
      <c r="L73" s="70" t="str">
        <f t="shared" si="123"/>
        <v/>
      </c>
      <c r="M73" s="70" t="str">
        <f>IF($E73=0,"",VLOOKUP($E73,[1]Gesamt!$B:$J,9,0)*Bauteil6[[#This Row],[Menge]])</f>
        <v/>
      </c>
      <c r="N73" s="11" t="str">
        <f t="shared" si="124"/>
        <v/>
      </c>
      <c r="O73" s="11" t="str">
        <f t="shared" si="125"/>
        <v/>
      </c>
      <c r="P73" s="11" t="str">
        <f t="shared" si="126"/>
        <v/>
      </c>
      <c r="Q73" s="11" t="str">
        <f t="shared" si="127"/>
        <v/>
      </c>
      <c r="R73" s="11" t="str">
        <f t="shared" si="128"/>
        <v/>
      </c>
      <c r="S73" s="11" t="str">
        <f t="shared" si="129"/>
        <v/>
      </c>
      <c r="T73" s="11" t="str">
        <f t="shared" si="130"/>
        <v/>
      </c>
      <c r="U73" s="11" t="str">
        <f t="shared" si="131"/>
        <v/>
      </c>
      <c r="V73" s="11" t="str">
        <f t="shared" si="132"/>
        <v/>
      </c>
      <c r="W73" s="11" t="str">
        <f t="shared" si="133"/>
        <v/>
      </c>
      <c r="X73" s="99"/>
      <c r="Y73" s="11" t="str">
        <f t="shared" si="117"/>
        <v/>
      </c>
      <c r="Z73" s="11" t="str">
        <f t="shared" si="118"/>
        <v/>
      </c>
      <c r="AA73" s="11" t="str">
        <f t="shared" si="119"/>
        <v/>
      </c>
      <c r="AB73" s="11" t="str">
        <f t="shared" si="120"/>
        <v/>
      </c>
      <c r="AC73" s="11" t="str">
        <f t="shared" si="121"/>
        <v/>
      </c>
      <c r="CA73" s="9"/>
      <c r="CB73" s="9"/>
    </row>
    <row r="74" spans="1:80" s="65" customFormat="1" ht="18.75" customHeight="1" x14ac:dyDescent="0.25">
      <c r="A74" s="1"/>
      <c r="B74" s="9"/>
      <c r="C74" s="66"/>
      <c r="D74" s="67"/>
      <c r="E74" s="68"/>
      <c r="F74" s="97"/>
      <c r="G74" s="98" t="str">
        <f>IF($E74=0,"",VLOOKUP($E74,[1]Gesamt!$B:$J,8,0))</f>
        <v/>
      </c>
      <c r="H74" s="10" t="str">
        <f>IF($E74=0,"",VLOOKUP($E74,[1]Gesamt!$B:$J,4,0))</f>
        <v/>
      </c>
      <c r="I74" s="11" t="str">
        <f t="shared" si="122"/>
        <v/>
      </c>
      <c r="J74" s="12"/>
      <c r="K74" s="10" t="str">
        <f>IF($E74=0,"",VLOOKUP($E74,[1]Gesamt!$B:$J,2,0))</f>
        <v/>
      </c>
      <c r="L74" s="70" t="str">
        <f>IF(I74="","",IF(I74=0,"",IF(ISNA(K74),"!!!","")))</f>
        <v/>
      </c>
      <c r="M74" s="70" t="str">
        <f>IF($E74=0,"",VLOOKUP($E74,[1]Gesamt!$B:$J,9,0)*Bauteil6[[#This Row],[Menge]])</f>
        <v/>
      </c>
      <c r="N74" s="11" t="str">
        <f>IF($K74="B",$I74,"")</f>
        <v/>
      </c>
      <c r="O74" s="11" t="str">
        <f>IF($K74="Bel",$I74,"")</f>
        <v/>
      </c>
      <c r="P74" s="11" t="str">
        <f>IF($K74="Ton",$I74,"")</f>
        <v/>
      </c>
      <c r="Q74" s="11" t="str">
        <f>IF($K74="Video",$I74,"")</f>
        <v/>
      </c>
      <c r="R74" s="11" t="str">
        <f>IF($K74="Req",$I74,"")</f>
        <v/>
      </c>
      <c r="S74" s="11" t="str">
        <f>IF($K74="T",$I74,"")</f>
        <v/>
      </c>
      <c r="T74" s="11" t="str">
        <f>IF($K74="S",$I74,"")</f>
        <v/>
      </c>
      <c r="U74" s="11" t="str">
        <f>IF($K74="M",$I74,"")</f>
        <v/>
      </c>
      <c r="V74" s="11" t="str">
        <f>IF($K74="D",$I74,"")</f>
        <v/>
      </c>
      <c r="W74" s="11" t="str">
        <f>IF($K74="P",$I74,"")</f>
        <v/>
      </c>
      <c r="X74" s="99"/>
      <c r="Y74" s="11" t="str">
        <f>IF(COUNTIF($E74,"KM Tischler**"),$I74,"")</f>
        <v/>
      </c>
      <c r="Z74" s="11" t="str">
        <f>IF(COUNTIF($E74,"KM Schlosser**"),$I74,"")</f>
        <v/>
      </c>
      <c r="AA74" s="11" t="str">
        <f>IF(COUNTIF($E74,"KM Maler**"),$I74,"")</f>
        <v/>
      </c>
      <c r="AB74" s="11" t="str">
        <f>IF(COUNTIF($E74,"KM Deko**"),$I74,"")</f>
        <v/>
      </c>
      <c r="AC74" s="11" t="str">
        <f>IF(COUNTIF($E74,"KM Plastik**"),$I74,"")</f>
        <v/>
      </c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</row>
    <row r="75" spans="1:80" s="65" customFormat="1" ht="11.25" customHeight="1" x14ac:dyDescent="0.25">
      <c r="A75" s="1"/>
      <c r="B75" s="9"/>
      <c r="C75" s="66"/>
      <c r="D75" s="67"/>
      <c r="E75" s="68"/>
      <c r="F75" s="97"/>
      <c r="G75" s="98" t="str">
        <f>IF($E75=0,"",VLOOKUP($E75,[1]Gesamt!$B:$J,8,0))</f>
        <v/>
      </c>
      <c r="H75" s="10" t="str">
        <f>IF($E75=0,"",VLOOKUP($E75,[1]Gesamt!$B:$J,4,0))</f>
        <v/>
      </c>
      <c r="I75" s="11" t="str">
        <f t="shared" si="122"/>
        <v/>
      </c>
      <c r="J75" s="12"/>
      <c r="K75" s="10" t="str">
        <f>IF($E75=0,"",VLOOKUP($E75,[1]Gesamt!$B:$J,2,0))</f>
        <v/>
      </c>
      <c r="L75" s="70" t="str">
        <f t="shared" ref="L75" si="134">IF(I75="","",IF(I75=0,"",IF(ISNA(K75),"!!!","")))</f>
        <v/>
      </c>
      <c r="M75" s="70" t="str">
        <f>IF($E75=0,"",VLOOKUP($E75,[1]Gesamt!$B:$J,9,0)*Bauteil6[[#This Row],[Menge]])</f>
        <v/>
      </c>
      <c r="N75" s="11" t="str">
        <f t="shared" si="124"/>
        <v/>
      </c>
      <c r="O75" s="11" t="str">
        <f t="shared" si="125"/>
        <v/>
      </c>
      <c r="P75" s="11" t="str">
        <f t="shared" si="126"/>
        <v/>
      </c>
      <c r="Q75" s="11" t="str">
        <f t="shared" si="127"/>
        <v/>
      </c>
      <c r="R75" s="11" t="str">
        <f t="shared" si="128"/>
        <v/>
      </c>
      <c r="S75" s="11" t="str">
        <f t="shared" si="129"/>
        <v/>
      </c>
      <c r="T75" s="11" t="str">
        <f t="shared" si="130"/>
        <v/>
      </c>
      <c r="U75" s="11" t="str">
        <f t="shared" si="131"/>
        <v/>
      </c>
      <c r="V75" s="11" t="str">
        <f t="shared" si="132"/>
        <v/>
      </c>
      <c r="W75" s="11" t="str">
        <f t="shared" si="133"/>
        <v/>
      </c>
      <c r="X75" s="99"/>
      <c r="Y75" s="11" t="str">
        <f t="shared" si="117"/>
        <v/>
      </c>
      <c r="Z75" s="11" t="str">
        <f t="shared" si="118"/>
        <v/>
      </c>
      <c r="AA75" s="11" t="str">
        <f t="shared" si="119"/>
        <v/>
      </c>
      <c r="AB75" s="11" t="str">
        <f t="shared" si="120"/>
        <v/>
      </c>
      <c r="AC75" s="11" t="str">
        <f t="shared" si="121"/>
        <v/>
      </c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</row>
    <row r="76" spans="1:80" x14ac:dyDescent="0.25">
      <c r="H76" s="2"/>
      <c r="I76" s="7"/>
      <c r="J76" s="11">
        <f>SUBTOTAL(109,Bauteil6[Summe])</f>
        <v>0</v>
      </c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CA76" s="9"/>
      <c r="CB76" s="9"/>
    </row>
    <row r="77" spans="1:80" x14ac:dyDescent="0.25">
      <c r="A77" s="92" t="s">
        <v>0</v>
      </c>
      <c r="B77" s="88" t="s">
        <v>1</v>
      </c>
      <c r="C77" s="87" t="s">
        <v>2</v>
      </c>
      <c r="D77" s="87" t="s">
        <v>6</v>
      </c>
      <c r="E77" s="88" t="s">
        <v>21</v>
      </c>
      <c r="F77" s="88" t="s">
        <v>3</v>
      </c>
      <c r="G77" s="88" t="s">
        <v>7</v>
      </c>
      <c r="H77" s="89" t="s">
        <v>4</v>
      </c>
      <c r="I77" s="90" t="s">
        <v>5</v>
      </c>
      <c r="J77" s="91" t="s">
        <v>8</v>
      </c>
      <c r="K77" s="102" t="s">
        <v>42</v>
      </c>
      <c r="L77" s="93" t="s">
        <v>40</v>
      </c>
      <c r="M77" s="93" t="s">
        <v>41</v>
      </c>
      <c r="N77" s="91" t="s">
        <v>36</v>
      </c>
      <c r="O77" s="91" t="s">
        <v>22</v>
      </c>
      <c r="P77" s="91" t="s">
        <v>12</v>
      </c>
      <c r="Q77" s="91" t="s">
        <v>38</v>
      </c>
      <c r="R77" s="91" t="s">
        <v>20</v>
      </c>
      <c r="S77" s="91" t="s">
        <v>29</v>
      </c>
      <c r="T77" s="91" t="s">
        <v>32</v>
      </c>
      <c r="U77" s="91" t="s">
        <v>30</v>
      </c>
      <c r="V77" s="91" t="s">
        <v>31</v>
      </c>
      <c r="W77" s="91" t="s">
        <v>33</v>
      </c>
      <c r="X77" s="94" t="s">
        <v>39</v>
      </c>
      <c r="Y77" s="93" t="s">
        <v>23</v>
      </c>
      <c r="Z77" s="93" t="s">
        <v>24</v>
      </c>
      <c r="AA77" s="93" t="s">
        <v>25</v>
      </c>
      <c r="AB77" s="93" t="s">
        <v>26</v>
      </c>
      <c r="AC77" s="93" t="s">
        <v>27</v>
      </c>
      <c r="CA77" s="9"/>
      <c r="CB77" s="9"/>
    </row>
    <row r="78" spans="1:80" x14ac:dyDescent="0.25">
      <c r="A78" s="1">
        <v>7</v>
      </c>
      <c r="D78" s="95"/>
      <c r="E78" s="96"/>
      <c r="F78" s="97"/>
      <c r="G78" s="98" t="str">
        <f>IF($E78=0,"",VLOOKUP($E78,[1]Gesamt!$B:$J,8,0))</f>
        <v/>
      </c>
      <c r="H78" s="10" t="str">
        <f>IF($E78=0,"",VLOOKUP($E78,[1]Gesamt!$B:$J,4,0))</f>
        <v/>
      </c>
      <c r="I78" s="11" t="str">
        <f t="shared" ref="I78" si="135">IF(E78=0,"",ROUND(SUM(F78*H78),0))</f>
        <v/>
      </c>
      <c r="K78" s="10" t="str">
        <f>IF($E78=0,"",VLOOKUP($E78,[1]Gesamt!$B:$J,2,0))</f>
        <v/>
      </c>
      <c r="L78" s="70" t="str">
        <f>IF(I78="","",IF(I78=0,"",IF(ISNA(K78),"!!!","")))</f>
        <v/>
      </c>
      <c r="M78" s="70" t="str">
        <f>IF($E78=0,"",VLOOKUP($E78,[1]Gesamt!$B:$J,9,0)*Bauteil7[[#This Row],[Menge]])</f>
        <v/>
      </c>
      <c r="N78" s="11" t="str">
        <f>IF($K78="B",$I78,"")</f>
        <v/>
      </c>
      <c r="O78" s="11" t="str">
        <f>IF($K78="Bel",$I78,"")</f>
        <v/>
      </c>
      <c r="P78" s="11" t="str">
        <f>IF($K78="Ton",$I78,"")</f>
        <v/>
      </c>
      <c r="Q78" s="11" t="str">
        <f>IF($K78="Video",$I78,"")</f>
        <v/>
      </c>
      <c r="R78" s="11" t="str">
        <f>IF($K78="Req",$I78,"")</f>
        <v/>
      </c>
      <c r="S78" s="11" t="str">
        <f>IF($K78="T",$I78,"")</f>
        <v/>
      </c>
      <c r="T78" s="11" t="str">
        <f>IF($K78="S",$I78,"")</f>
        <v/>
      </c>
      <c r="U78" s="11" t="str">
        <f>IF($K78="M",$I78,"")</f>
        <v/>
      </c>
      <c r="V78" s="11" t="str">
        <f>IF($K78="D",$I78,"")</f>
        <v/>
      </c>
      <c r="W78" s="11" t="str">
        <f>IF($K78="P",$I78,"")</f>
        <v/>
      </c>
      <c r="X78" s="99"/>
      <c r="Y78" s="11" t="str">
        <f t="shared" ref="Y78:Y84" si="136">IF(COUNTIF($E78,"KM Tischler**"),$I78,"")</f>
        <v/>
      </c>
      <c r="Z78" s="11" t="str">
        <f t="shared" ref="Z78:Z84" si="137">IF(COUNTIF($E78,"KM Schlosser**"),$I78,"")</f>
        <v/>
      </c>
      <c r="AA78" s="11" t="str">
        <f t="shared" ref="AA78:AA84" si="138">IF(COUNTIF($E78,"KM Maler**"),$I78,"")</f>
        <v/>
      </c>
      <c r="AB78" s="11" t="str">
        <f t="shared" ref="AB78:AB84" si="139">IF(COUNTIF($E78,"KM Deko**"),$I78,"")</f>
        <v/>
      </c>
      <c r="AC78" s="11" t="str">
        <f t="shared" ref="AC78:AC84" si="140">IF(COUNTIF($E78,"KM Plastik**"),$I78,"")</f>
        <v/>
      </c>
      <c r="CA78" s="9"/>
      <c r="CB78" s="9"/>
    </row>
    <row r="79" spans="1:80" x14ac:dyDescent="0.25">
      <c r="C79" s="66"/>
      <c r="D79" s="67"/>
      <c r="E79" s="68"/>
      <c r="F79" s="97"/>
      <c r="G79" s="98" t="str">
        <f>IF($E79=0,"",VLOOKUP($E79,[1]Gesamt!$B:$J,8,0))</f>
        <v/>
      </c>
      <c r="H79" s="10" t="str">
        <f>IF($E79=0,"",VLOOKUP($E79,[1]Gesamt!$B:$J,4,0))</f>
        <v/>
      </c>
      <c r="I79" s="11" t="str">
        <f t="shared" ref="I79:I84" si="141">IF(E79=0,"",ROUND(SUM(F79*H79),0))</f>
        <v/>
      </c>
      <c r="K79" s="10" t="str">
        <f>IF($E79=0,"",VLOOKUP($E79,[1]Gesamt!$B:$J,2,0))</f>
        <v/>
      </c>
      <c r="L79" s="70" t="str">
        <f t="shared" ref="L79:L82" si="142">IF(I79="","",IF(I79=0,"",IF(ISNA(K79),"!!!","")))</f>
        <v/>
      </c>
      <c r="M79" s="70" t="str">
        <f>IF($E79=0,"",VLOOKUP($E79,[1]Gesamt!$B:$J,9,0)*Bauteil7[[#This Row],[Menge]])</f>
        <v/>
      </c>
      <c r="N79" s="11" t="str">
        <f t="shared" ref="N79:N84" si="143">IF($K79="B",$I79,"")</f>
        <v/>
      </c>
      <c r="O79" s="11" t="str">
        <f t="shared" ref="O79:O84" si="144">IF($K79="Bel",$I79,"")</f>
        <v/>
      </c>
      <c r="P79" s="11" t="str">
        <f t="shared" ref="P79:P84" si="145">IF($K79="Ton",$I79,"")</f>
        <v/>
      </c>
      <c r="Q79" s="11" t="str">
        <f t="shared" ref="Q79:Q84" si="146">IF($K79="Video",$I79,"")</f>
        <v/>
      </c>
      <c r="R79" s="11" t="str">
        <f t="shared" ref="R79:R84" si="147">IF($K79="Req",$I79,"")</f>
        <v/>
      </c>
      <c r="S79" s="11" t="str">
        <f t="shared" ref="S79:S84" si="148">IF($K79="T",$I79,"")</f>
        <v/>
      </c>
      <c r="T79" s="11" t="str">
        <f t="shared" ref="T79:T84" si="149">IF($K79="S",$I79,"")</f>
        <v/>
      </c>
      <c r="U79" s="11" t="str">
        <f t="shared" ref="U79:U84" si="150">IF($K79="M",$I79,"")</f>
        <v/>
      </c>
      <c r="V79" s="11" t="str">
        <f t="shared" ref="V79:V84" si="151">IF($K79="D",$I79,"")</f>
        <v/>
      </c>
      <c r="W79" s="11" t="str">
        <f t="shared" ref="W79:W84" si="152">IF($K79="P",$I79,"")</f>
        <v/>
      </c>
      <c r="X79" s="99"/>
      <c r="Y79" s="11" t="str">
        <f t="shared" si="136"/>
        <v/>
      </c>
      <c r="Z79" s="11" t="str">
        <f t="shared" si="137"/>
        <v/>
      </c>
      <c r="AA79" s="11" t="str">
        <f t="shared" si="138"/>
        <v/>
      </c>
      <c r="AB79" s="11" t="str">
        <f t="shared" si="139"/>
        <v/>
      </c>
      <c r="AC79" s="11" t="str">
        <f t="shared" si="140"/>
        <v/>
      </c>
      <c r="CA79" s="9"/>
      <c r="CB79" s="9"/>
    </row>
    <row r="80" spans="1:80" x14ac:dyDescent="0.25">
      <c r="C80" s="66"/>
      <c r="D80" s="67"/>
      <c r="E80" s="68"/>
      <c r="F80" s="97"/>
      <c r="G80" s="98" t="str">
        <f>IF($E80=0,"",VLOOKUP($E80,[1]Gesamt!$B:$J,8,0))</f>
        <v/>
      </c>
      <c r="H80" s="10" t="str">
        <f>IF($E80=0,"",VLOOKUP($E80,[1]Gesamt!$B:$J,4,0))</f>
        <v/>
      </c>
      <c r="I80" s="11" t="str">
        <f t="shared" si="141"/>
        <v/>
      </c>
      <c r="K80" s="10" t="str">
        <f>IF($E80=0,"",VLOOKUP($E80,[1]Gesamt!$B:$J,2,0))</f>
        <v/>
      </c>
      <c r="L80" s="70" t="str">
        <f t="shared" si="142"/>
        <v/>
      </c>
      <c r="M80" s="70" t="str">
        <f>IF($E80=0,"",VLOOKUP($E80,[1]Gesamt!$B:$J,9,0)*Bauteil7[[#This Row],[Menge]])</f>
        <v/>
      </c>
      <c r="N80" s="11" t="str">
        <f t="shared" si="143"/>
        <v/>
      </c>
      <c r="O80" s="11" t="str">
        <f t="shared" si="144"/>
        <v/>
      </c>
      <c r="P80" s="11" t="str">
        <f t="shared" si="145"/>
        <v/>
      </c>
      <c r="Q80" s="11" t="str">
        <f t="shared" si="146"/>
        <v/>
      </c>
      <c r="R80" s="11" t="str">
        <f t="shared" si="147"/>
        <v/>
      </c>
      <c r="S80" s="11" t="str">
        <f t="shared" si="148"/>
        <v/>
      </c>
      <c r="T80" s="11" t="str">
        <f t="shared" si="149"/>
        <v/>
      </c>
      <c r="U80" s="11" t="str">
        <f t="shared" si="150"/>
        <v/>
      </c>
      <c r="V80" s="11" t="str">
        <f t="shared" si="151"/>
        <v/>
      </c>
      <c r="W80" s="11" t="str">
        <f t="shared" si="152"/>
        <v/>
      </c>
      <c r="X80" s="99"/>
      <c r="Y80" s="11" t="str">
        <f t="shared" si="136"/>
        <v/>
      </c>
      <c r="Z80" s="11" t="str">
        <f t="shared" si="137"/>
        <v/>
      </c>
      <c r="AA80" s="11" t="str">
        <f t="shared" si="138"/>
        <v/>
      </c>
      <c r="AB80" s="11" t="str">
        <f t="shared" si="139"/>
        <v/>
      </c>
      <c r="AC80" s="11" t="str">
        <f t="shared" si="140"/>
        <v/>
      </c>
      <c r="CA80" s="9"/>
      <c r="CB80" s="9"/>
    </row>
    <row r="81" spans="1:80" x14ac:dyDescent="0.25">
      <c r="C81" s="66"/>
      <c r="D81" s="67"/>
      <c r="E81" s="68"/>
      <c r="F81" s="97"/>
      <c r="G81" s="98" t="str">
        <f>IF($E81=0,"",VLOOKUP($E81,[1]Gesamt!$B:$J,8,0))</f>
        <v/>
      </c>
      <c r="H81" s="10" t="str">
        <f>IF($E81=0,"",VLOOKUP($E81,[1]Gesamt!$B:$J,4,0))</f>
        <v/>
      </c>
      <c r="I81" s="11" t="str">
        <f t="shared" si="141"/>
        <v/>
      </c>
      <c r="K81" s="10" t="str">
        <f>IF($E81=0,"",VLOOKUP($E81,[1]Gesamt!$B:$J,2,0))</f>
        <v/>
      </c>
      <c r="L81" s="70" t="str">
        <f t="shared" si="142"/>
        <v/>
      </c>
      <c r="M81" s="70" t="str">
        <f>IF($E81=0,"",VLOOKUP($E81,[1]Gesamt!$B:$J,9,0)*Bauteil7[[#This Row],[Menge]])</f>
        <v/>
      </c>
      <c r="N81" s="11" t="str">
        <f t="shared" si="143"/>
        <v/>
      </c>
      <c r="O81" s="11" t="str">
        <f t="shared" si="144"/>
        <v/>
      </c>
      <c r="P81" s="11" t="str">
        <f t="shared" si="145"/>
        <v/>
      </c>
      <c r="Q81" s="11" t="str">
        <f t="shared" si="146"/>
        <v/>
      </c>
      <c r="R81" s="11" t="str">
        <f t="shared" si="147"/>
        <v/>
      </c>
      <c r="S81" s="11" t="str">
        <f t="shared" si="148"/>
        <v/>
      </c>
      <c r="T81" s="11" t="str">
        <f t="shared" si="149"/>
        <v/>
      </c>
      <c r="U81" s="11" t="str">
        <f t="shared" si="150"/>
        <v/>
      </c>
      <c r="V81" s="11" t="str">
        <f t="shared" si="151"/>
        <v/>
      </c>
      <c r="W81" s="11" t="str">
        <f t="shared" si="152"/>
        <v/>
      </c>
      <c r="X81" s="99"/>
      <c r="Y81" s="11" t="str">
        <f t="shared" si="136"/>
        <v/>
      </c>
      <c r="Z81" s="11" t="str">
        <f t="shared" si="137"/>
        <v/>
      </c>
      <c r="AA81" s="11" t="str">
        <f t="shared" si="138"/>
        <v/>
      </c>
      <c r="AB81" s="11" t="str">
        <f t="shared" si="139"/>
        <v/>
      </c>
      <c r="AC81" s="11" t="str">
        <f t="shared" si="140"/>
        <v/>
      </c>
      <c r="CA81" s="9"/>
      <c r="CB81" s="9"/>
    </row>
    <row r="82" spans="1:80" x14ac:dyDescent="0.25">
      <c r="C82" s="66"/>
      <c r="D82" s="67"/>
      <c r="E82" s="68"/>
      <c r="F82" s="97"/>
      <c r="G82" s="98" t="str">
        <f>IF($E82=0,"",VLOOKUP($E82,[1]Gesamt!$B:$J,8,0))</f>
        <v/>
      </c>
      <c r="H82" s="10" t="str">
        <f>IF($E82=0,"",VLOOKUP($E82,[1]Gesamt!$B:$J,4,0))</f>
        <v/>
      </c>
      <c r="I82" s="11" t="str">
        <f t="shared" si="141"/>
        <v/>
      </c>
      <c r="K82" s="10" t="str">
        <f>IF($E82=0,"",VLOOKUP($E82,[1]Gesamt!$B:$J,2,0))</f>
        <v/>
      </c>
      <c r="L82" s="70" t="str">
        <f t="shared" si="142"/>
        <v/>
      </c>
      <c r="M82" s="70" t="str">
        <f>IF($E82=0,"",VLOOKUP($E82,[1]Gesamt!$B:$J,9,0)*Bauteil7[[#This Row],[Menge]])</f>
        <v/>
      </c>
      <c r="N82" s="11" t="str">
        <f t="shared" si="143"/>
        <v/>
      </c>
      <c r="O82" s="11" t="str">
        <f t="shared" si="144"/>
        <v/>
      </c>
      <c r="P82" s="11" t="str">
        <f t="shared" si="145"/>
        <v/>
      </c>
      <c r="Q82" s="11" t="str">
        <f t="shared" si="146"/>
        <v/>
      </c>
      <c r="R82" s="11" t="str">
        <f t="shared" si="147"/>
        <v/>
      </c>
      <c r="S82" s="11" t="str">
        <f t="shared" si="148"/>
        <v/>
      </c>
      <c r="T82" s="11" t="str">
        <f t="shared" si="149"/>
        <v/>
      </c>
      <c r="U82" s="11" t="str">
        <f t="shared" si="150"/>
        <v/>
      </c>
      <c r="V82" s="11" t="str">
        <f t="shared" si="151"/>
        <v/>
      </c>
      <c r="W82" s="11" t="str">
        <f t="shared" si="152"/>
        <v/>
      </c>
      <c r="X82" s="99"/>
      <c r="Y82" s="11" t="str">
        <f t="shared" si="136"/>
        <v/>
      </c>
      <c r="Z82" s="11" t="str">
        <f t="shared" si="137"/>
        <v/>
      </c>
      <c r="AA82" s="11" t="str">
        <f t="shared" si="138"/>
        <v/>
      </c>
      <c r="AB82" s="11" t="str">
        <f t="shared" si="139"/>
        <v/>
      </c>
      <c r="AC82" s="11" t="str">
        <f t="shared" si="140"/>
        <v/>
      </c>
      <c r="CA82" s="9"/>
      <c r="CB82" s="9"/>
    </row>
    <row r="83" spans="1:80" s="65" customFormat="1" ht="18.75" customHeight="1" x14ac:dyDescent="0.25">
      <c r="A83" s="1"/>
      <c r="B83" s="9"/>
      <c r="C83" s="66"/>
      <c r="D83" s="67"/>
      <c r="E83" s="68"/>
      <c r="F83" s="97"/>
      <c r="G83" s="98" t="str">
        <f>IF($E83=0,"",VLOOKUP($E83,[1]Gesamt!$B:$J,8,0))</f>
        <v/>
      </c>
      <c r="H83" s="10" t="str">
        <f>IF($E83=0,"",VLOOKUP($E83,[1]Gesamt!$B:$J,4,0))</f>
        <v/>
      </c>
      <c r="I83" s="11" t="str">
        <f t="shared" si="141"/>
        <v/>
      </c>
      <c r="J83" s="12"/>
      <c r="K83" s="10" t="str">
        <f>IF($E83=0,"",VLOOKUP($E83,[1]Gesamt!$B:$J,2,0))</f>
        <v/>
      </c>
      <c r="L83" s="70" t="str">
        <f>IF(I83="","",IF(I83=0,"",IF(ISNA(K83),"!!!","")))</f>
        <v/>
      </c>
      <c r="M83" s="70" t="str">
        <f>IF($E83=0,"",VLOOKUP($E83,[1]Gesamt!$B:$J,9,0)*Bauteil7[[#This Row],[Menge]])</f>
        <v/>
      </c>
      <c r="N83" s="11" t="str">
        <f>IF($K83="B",$I83,"")</f>
        <v/>
      </c>
      <c r="O83" s="11" t="str">
        <f>IF($K83="Bel",$I83,"")</f>
        <v/>
      </c>
      <c r="P83" s="11" t="str">
        <f>IF($K83="Ton",$I83,"")</f>
        <v/>
      </c>
      <c r="Q83" s="11" t="str">
        <f>IF($K83="Video",$I83,"")</f>
        <v/>
      </c>
      <c r="R83" s="11" t="str">
        <f>IF($K83="Req",$I83,"")</f>
        <v/>
      </c>
      <c r="S83" s="11" t="str">
        <f>IF($K83="T",$I83,"")</f>
        <v/>
      </c>
      <c r="T83" s="11" t="str">
        <f>IF($K83="S",$I83,"")</f>
        <v/>
      </c>
      <c r="U83" s="11" t="str">
        <f>IF($K83="M",$I83,"")</f>
        <v/>
      </c>
      <c r="V83" s="11" t="str">
        <f>IF($K83="D",$I83,"")</f>
        <v/>
      </c>
      <c r="W83" s="11" t="str">
        <f>IF($K83="P",$I83,"")</f>
        <v/>
      </c>
      <c r="X83" s="99"/>
      <c r="Y83" s="11" t="str">
        <f>IF(COUNTIF($E83,"KM Tischler**"),$I83,"")</f>
        <v/>
      </c>
      <c r="Z83" s="11" t="str">
        <f>IF(COUNTIF($E83,"KM Schlosser**"),$I83,"")</f>
        <v/>
      </c>
      <c r="AA83" s="11" t="str">
        <f>IF(COUNTIF($E83,"KM Maler**"),$I83,"")</f>
        <v/>
      </c>
      <c r="AB83" s="11" t="str">
        <f>IF(COUNTIF($E83,"KM Deko**"),$I83,"")</f>
        <v/>
      </c>
      <c r="AC83" s="11" t="str">
        <f>IF(COUNTIF($E83,"KM Plastik**"),$I83,"")</f>
        <v/>
      </c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65" customFormat="1" ht="11.25" customHeight="1" x14ac:dyDescent="0.25">
      <c r="A84" s="1"/>
      <c r="B84" s="9"/>
      <c r="C84" s="66"/>
      <c r="D84" s="67"/>
      <c r="E84" s="68"/>
      <c r="F84" s="97"/>
      <c r="G84" s="98" t="str">
        <f>IF($E84=0,"",VLOOKUP($E84,[1]Gesamt!$B:$J,8,0))</f>
        <v/>
      </c>
      <c r="H84" s="10" t="str">
        <f>IF($E84=0,"",VLOOKUP($E84,[1]Gesamt!$B:$J,4,0))</f>
        <v/>
      </c>
      <c r="I84" s="11" t="str">
        <f t="shared" si="141"/>
        <v/>
      </c>
      <c r="J84" s="12"/>
      <c r="K84" s="10" t="str">
        <f>IF($E84=0,"",VLOOKUP($E84,[1]Gesamt!$B:$J,2,0))</f>
        <v/>
      </c>
      <c r="L84" s="70" t="str">
        <f t="shared" ref="L84" si="153">IF(I84="","",IF(I84=0,"",IF(ISNA(K84),"!!!","")))</f>
        <v/>
      </c>
      <c r="M84" s="70" t="str">
        <f>IF($E84=0,"",VLOOKUP($E84,[1]Gesamt!$B:$J,9,0)*Bauteil7[[#This Row],[Menge]])</f>
        <v/>
      </c>
      <c r="N84" s="11" t="str">
        <f t="shared" si="143"/>
        <v/>
      </c>
      <c r="O84" s="11" t="str">
        <f t="shared" si="144"/>
        <v/>
      </c>
      <c r="P84" s="11" t="str">
        <f t="shared" si="145"/>
        <v/>
      </c>
      <c r="Q84" s="11" t="str">
        <f t="shared" si="146"/>
        <v/>
      </c>
      <c r="R84" s="11" t="str">
        <f t="shared" si="147"/>
        <v/>
      </c>
      <c r="S84" s="11" t="str">
        <f t="shared" si="148"/>
        <v/>
      </c>
      <c r="T84" s="11" t="str">
        <f t="shared" si="149"/>
        <v/>
      </c>
      <c r="U84" s="11" t="str">
        <f t="shared" si="150"/>
        <v/>
      </c>
      <c r="V84" s="11" t="str">
        <f t="shared" si="151"/>
        <v/>
      </c>
      <c r="W84" s="11" t="str">
        <f t="shared" si="152"/>
        <v/>
      </c>
      <c r="X84" s="99"/>
      <c r="Y84" s="11" t="str">
        <f t="shared" si="136"/>
        <v/>
      </c>
      <c r="Z84" s="11" t="str">
        <f t="shared" si="137"/>
        <v/>
      </c>
      <c r="AA84" s="11" t="str">
        <f t="shared" si="138"/>
        <v/>
      </c>
      <c r="AB84" s="11" t="str">
        <f t="shared" si="139"/>
        <v/>
      </c>
      <c r="AC84" s="11" t="str">
        <f t="shared" si="140"/>
        <v/>
      </c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x14ac:dyDescent="0.25">
      <c r="H85" s="2"/>
      <c r="I85" s="7"/>
      <c r="J85" s="11">
        <f>SUBTOTAL(109,Bauteil7[Summe])</f>
        <v>0</v>
      </c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CA85" s="9"/>
      <c r="CB85" s="9"/>
    </row>
    <row r="86" spans="1:80" x14ac:dyDescent="0.25">
      <c r="A86" s="92" t="s">
        <v>0</v>
      </c>
      <c r="B86" s="88" t="s">
        <v>1</v>
      </c>
      <c r="C86" s="87" t="s">
        <v>2</v>
      </c>
      <c r="D86" s="87" t="s">
        <v>6</v>
      </c>
      <c r="E86" s="88" t="s">
        <v>21</v>
      </c>
      <c r="F86" s="88" t="s">
        <v>3</v>
      </c>
      <c r="G86" s="88" t="s">
        <v>7</v>
      </c>
      <c r="H86" s="89" t="s">
        <v>4</v>
      </c>
      <c r="I86" s="90" t="s">
        <v>5</v>
      </c>
      <c r="J86" s="91" t="s">
        <v>8</v>
      </c>
      <c r="K86" s="102" t="s">
        <v>42</v>
      </c>
      <c r="L86" s="93" t="s">
        <v>40</v>
      </c>
      <c r="M86" s="93" t="s">
        <v>41</v>
      </c>
      <c r="N86" s="91" t="s">
        <v>36</v>
      </c>
      <c r="O86" s="91" t="s">
        <v>22</v>
      </c>
      <c r="P86" s="91" t="s">
        <v>12</v>
      </c>
      <c r="Q86" s="91" t="s">
        <v>38</v>
      </c>
      <c r="R86" s="91" t="s">
        <v>20</v>
      </c>
      <c r="S86" s="91" t="s">
        <v>29</v>
      </c>
      <c r="T86" s="91" t="s">
        <v>32</v>
      </c>
      <c r="U86" s="91" t="s">
        <v>30</v>
      </c>
      <c r="V86" s="91" t="s">
        <v>31</v>
      </c>
      <c r="W86" s="91" t="s">
        <v>33</v>
      </c>
      <c r="X86" s="94" t="s">
        <v>39</v>
      </c>
      <c r="Y86" s="93" t="s">
        <v>23</v>
      </c>
      <c r="Z86" s="93" t="s">
        <v>24</v>
      </c>
      <c r="AA86" s="93" t="s">
        <v>25</v>
      </c>
      <c r="AB86" s="93" t="s">
        <v>26</v>
      </c>
      <c r="AC86" s="93" t="s">
        <v>27</v>
      </c>
      <c r="CA86" s="9"/>
      <c r="CB86" s="9"/>
    </row>
    <row r="87" spans="1:80" x14ac:dyDescent="0.25">
      <c r="A87" s="1">
        <v>8</v>
      </c>
      <c r="D87" s="95"/>
      <c r="E87" s="96"/>
      <c r="F87" s="97"/>
      <c r="G87" s="98" t="str">
        <f>IF($E87=0,"",VLOOKUP($E87,[1]Gesamt!$B:$J,8,0))</f>
        <v/>
      </c>
      <c r="H87" s="10" t="str">
        <f>IF($E87=0,"",VLOOKUP($E87,[1]Gesamt!$B:$J,4,0))</f>
        <v/>
      </c>
      <c r="I87" s="11" t="str">
        <f t="shared" ref="I87" si="154">IF(E87=0,"",ROUND(SUM(F87*H87),0))</f>
        <v/>
      </c>
      <c r="K87" s="10" t="str">
        <f>IF($E87=0,"",VLOOKUP($E87,[1]Gesamt!$B:$J,2,0))</f>
        <v/>
      </c>
      <c r="L87" s="70" t="str">
        <f>IF(I87="","",IF(I87=0,"",IF(ISNA(K87),"!!!","")))</f>
        <v/>
      </c>
      <c r="M87" s="70" t="str">
        <f>IF($E87=0,"",VLOOKUP($E87,[1]Gesamt!$B:$J,9,0)*Bauteil8[[#This Row],[Menge]])</f>
        <v/>
      </c>
      <c r="N87" s="11" t="str">
        <f>IF($K87="B",$I87,"")</f>
        <v/>
      </c>
      <c r="O87" s="11" t="str">
        <f>IF($K87="Bel",$I87,"")</f>
        <v/>
      </c>
      <c r="P87" s="11" t="str">
        <f>IF($K87="Ton",$I87,"")</f>
        <v/>
      </c>
      <c r="Q87" s="11" t="str">
        <f>IF($K87="Video",$I87,"")</f>
        <v/>
      </c>
      <c r="R87" s="11" t="str">
        <f>IF($K87="Req",$I87,"")</f>
        <v/>
      </c>
      <c r="S87" s="11" t="str">
        <f>IF($K87="T",$I87,"")</f>
        <v/>
      </c>
      <c r="T87" s="11" t="str">
        <f>IF($K87="S",$I87,"")</f>
        <v/>
      </c>
      <c r="U87" s="11" t="str">
        <f>IF($K87="M",$I87,"")</f>
        <v/>
      </c>
      <c r="V87" s="11" t="str">
        <f>IF($K87="D",$I87,"")</f>
        <v/>
      </c>
      <c r="W87" s="11" t="str">
        <f>IF($K87="P",$I87,"")</f>
        <v/>
      </c>
      <c r="X87" s="99"/>
      <c r="Y87" s="11" t="str">
        <f t="shared" ref="Y87:Y90" si="155">IF(COUNTIF($E87,"KM Tischler**"),$I87,"")</f>
        <v/>
      </c>
      <c r="Z87" s="11" t="str">
        <f t="shared" ref="Z87:Z90" si="156">IF(COUNTIF($E87,"KM Schlosser**"),$I87,"")</f>
        <v/>
      </c>
      <c r="AA87" s="11" t="str">
        <f t="shared" ref="AA87:AA90" si="157">IF(COUNTIF($E87,"KM Maler**"),$I87,"")</f>
        <v/>
      </c>
      <c r="AB87" s="11" t="str">
        <f t="shared" ref="AB87:AB90" si="158">IF(COUNTIF($E87,"KM Deko**"),$I87,"")</f>
        <v/>
      </c>
      <c r="AC87" s="11" t="str">
        <f t="shared" ref="AC87:AC90" si="159">IF(COUNTIF($E87,"KM Plastik**"),$I87,"")</f>
        <v/>
      </c>
      <c r="CA87" s="9"/>
      <c r="CB87" s="9"/>
    </row>
    <row r="88" spans="1:80" x14ac:dyDescent="0.25">
      <c r="C88" s="66"/>
      <c r="D88" s="67"/>
      <c r="E88" s="68"/>
      <c r="F88" s="97"/>
      <c r="G88" s="98" t="str">
        <f>IF($E88=0,"",VLOOKUP($E88,[1]Gesamt!$B:$J,8,0))</f>
        <v/>
      </c>
      <c r="H88" s="10" t="str">
        <f>IF($E88=0,"",VLOOKUP($E88,[1]Gesamt!$B:$J,4,0))</f>
        <v/>
      </c>
      <c r="I88" s="11" t="str">
        <f t="shared" ref="I88:I90" si="160">IF(E88=0,"",ROUND(SUM(F88*H88),0))</f>
        <v/>
      </c>
      <c r="K88" s="10" t="str">
        <f>IF($E88=0,"",VLOOKUP($E88,[1]Gesamt!$B:$J,2,0))</f>
        <v/>
      </c>
      <c r="L88" s="70" t="str">
        <f t="shared" ref="L88:L90" si="161">IF(I88="","",IF(I88=0,"",IF(ISNA(K88),"!!!","")))</f>
        <v/>
      </c>
      <c r="M88" s="70" t="str">
        <f>IF($E88=0,"",VLOOKUP($E88,[1]Gesamt!$B:$J,9,0)*Bauteil8[[#This Row],[Menge]])</f>
        <v/>
      </c>
      <c r="N88" s="11" t="str">
        <f t="shared" ref="N88:N90" si="162">IF($K88="B",$I88,"")</f>
        <v/>
      </c>
      <c r="O88" s="11" t="str">
        <f t="shared" ref="O88:O90" si="163">IF($K88="Bel",$I88,"")</f>
        <v/>
      </c>
      <c r="P88" s="11" t="str">
        <f t="shared" ref="P88:P90" si="164">IF($K88="Ton",$I88,"")</f>
        <v/>
      </c>
      <c r="Q88" s="11" t="str">
        <f t="shared" ref="Q88:Q90" si="165">IF($K88="Video",$I88,"")</f>
        <v/>
      </c>
      <c r="R88" s="11" t="str">
        <f t="shared" ref="R88:R90" si="166">IF($K88="Req",$I88,"")</f>
        <v/>
      </c>
      <c r="S88" s="11" t="str">
        <f t="shared" ref="S88:S90" si="167">IF($K88="T",$I88,"")</f>
        <v/>
      </c>
      <c r="T88" s="11" t="str">
        <f t="shared" ref="T88:T90" si="168">IF($K88="S",$I88,"")</f>
        <v/>
      </c>
      <c r="U88" s="11" t="str">
        <f t="shared" ref="U88:U90" si="169">IF($K88="M",$I88,"")</f>
        <v/>
      </c>
      <c r="V88" s="11" t="str">
        <f t="shared" ref="V88:V90" si="170">IF($K88="D",$I88,"")</f>
        <v/>
      </c>
      <c r="W88" s="11" t="str">
        <f t="shared" ref="W88:W90" si="171">IF($K88="P",$I88,"")</f>
        <v/>
      </c>
      <c r="X88" s="99"/>
      <c r="Y88" s="11" t="str">
        <f t="shared" si="155"/>
        <v/>
      </c>
      <c r="Z88" s="11" t="str">
        <f t="shared" si="156"/>
        <v/>
      </c>
      <c r="AA88" s="11" t="str">
        <f t="shared" si="157"/>
        <v/>
      </c>
      <c r="AB88" s="11" t="str">
        <f t="shared" si="158"/>
        <v/>
      </c>
      <c r="AC88" s="11" t="str">
        <f t="shared" si="159"/>
        <v/>
      </c>
      <c r="CA88" s="9"/>
      <c r="CB88" s="9"/>
    </row>
    <row r="89" spans="1:80" x14ac:dyDescent="0.25">
      <c r="C89" s="66"/>
      <c r="D89" s="67"/>
      <c r="E89" s="68"/>
      <c r="F89" s="97"/>
      <c r="G89" s="98" t="str">
        <f>IF($E89=0,"",VLOOKUP($E89,[1]Gesamt!$B:$J,8,0))</f>
        <v/>
      </c>
      <c r="H89" s="10" t="str">
        <f>IF($E89=0,"",VLOOKUP($E89,[1]Gesamt!$B:$J,4,0))</f>
        <v/>
      </c>
      <c r="I89" s="11" t="str">
        <f t="shared" si="160"/>
        <v/>
      </c>
      <c r="K89" s="10" t="str">
        <f>IF($E89=0,"",VLOOKUP($E89,[1]Gesamt!$B:$J,2,0))</f>
        <v/>
      </c>
      <c r="L89" s="70" t="str">
        <f t="shared" si="161"/>
        <v/>
      </c>
      <c r="M89" s="70" t="str">
        <f>IF($E89=0,"",VLOOKUP($E89,[1]Gesamt!$B:$J,9,0)*Bauteil8[[#This Row],[Menge]])</f>
        <v/>
      </c>
      <c r="N89" s="11" t="str">
        <f t="shared" si="162"/>
        <v/>
      </c>
      <c r="O89" s="11" t="str">
        <f t="shared" si="163"/>
        <v/>
      </c>
      <c r="P89" s="11" t="str">
        <f t="shared" si="164"/>
        <v/>
      </c>
      <c r="Q89" s="11" t="str">
        <f t="shared" si="165"/>
        <v/>
      </c>
      <c r="R89" s="11" t="str">
        <f t="shared" si="166"/>
        <v/>
      </c>
      <c r="S89" s="11" t="str">
        <f t="shared" si="167"/>
        <v/>
      </c>
      <c r="T89" s="11" t="str">
        <f t="shared" si="168"/>
        <v/>
      </c>
      <c r="U89" s="11" t="str">
        <f t="shared" si="169"/>
        <v/>
      </c>
      <c r="V89" s="11" t="str">
        <f t="shared" si="170"/>
        <v/>
      </c>
      <c r="W89" s="11" t="str">
        <f t="shared" si="171"/>
        <v/>
      </c>
      <c r="X89" s="99"/>
      <c r="Y89" s="11" t="str">
        <f t="shared" si="155"/>
        <v/>
      </c>
      <c r="Z89" s="11" t="str">
        <f t="shared" si="156"/>
        <v/>
      </c>
      <c r="AA89" s="11" t="str">
        <f t="shared" si="157"/>
        <v/>
      </c>
      <c r="AB89" s="11" t="str">
        <f t="shared" si="158"/>
        <v/>
      </c>
      <c r="AC89" s="11" t="str">
        <f t="shared" si="159"/>
        <v/>
      </c>
      <c r="CA89" s="9"/>
      <c r="CB89" s="9"/>
    </row>
    <row r="90" spans="1:80" s="65" customFormat="1" ht="11.25" customHeight="1" x14ac:dyDescent="0.25">
      <c r="A90" s="1"/>
      <c r="B90" s="9"/>
      <c r="C90" s="66"/>
      <c r="D90" s="67"/>
      <c r="E90" s="68"/>
      <c r="F90" s="97"/>
      <c r="G90" s="98" t="str">
        <f>IF($E90=0,"",VLOOKUP($E90,[1]Gesamt!$B:$J,8,0))</f>
        <v/>
      </c>
      <c r="H90" s="10" t="str">
        <f>IF($E90=0,"",VLOOKUP($E90,[1]Gesamt!$B:$J,4,0))</f>
        <v/>
      </c>
      <c r="I90" s="11" t="str">
        <f t="shared" si="160"/>
        <v/>
      </c>
      <c r="J90" s="12"/>
      <c r="K90" s="10" t="str">
        <f>IF($E90=0,"",VLOOKUP($E90,[1]Gesamt!$B:$J,2,0))</f>
        <v/>
      </c>
      <c r="L90" s="70" t="str">
        <f t="shared" si="161"/>
        <v/>
      </c>
      <c r="M90" s="70" t="str">
        <f>IF($E90=0,"",VLOOKUP($E90,[1]Gesamt!$B:$J,9,0)*Bauteil8[[#This Row],[Menge]])</f>
        <v/>
      </c>
      <c r="N90" s="11" t="str">
        <f t="shared" si="162"/>
        <v/>
      </c>
      <c r="O90" s="11" t="str">
        <f t="shared" si="163"/>
        <v/>
      </c>
      <c r="P90" s="11" t="str">
        <f t="shared" si="164"/>
        <v/>
      </c>
      <c r="Q90" s="11" t="str">
        <f t="shared" si="165"/>
        <v/>
      </c>
      <c r="R90" s="11" t="str">
        <f t="shared" si="166"/>
        <v/>
      </c>
      <c r="S90" s="11" t="str">
        <f t="shared" si="167"/>
        <v/>
      </c>
      <c r="T90" s="11" t="str">
        <f t="shared" si="168"/>
        <v/>
      </c>
      <c r="U90" s="11" t="str">
        <f t="shared" si="169"/>
        <v/>
      </c>
      <c r="V90" s="11" t="str">
        <f t="shared" si="170"/>
        <v/>
      </c>
      <c r="W90" s="11" t="str">
        <f t="shared" si="171"/>
        <v/>
      </c>
      <c r="X90" s="99"/>
      <c r="Y90" s="11" t="str">
        <f t="shared" si="155"/>
        <v/>
      </c>
      <c r="Z90" s="11" t="str">
        <f t="shared" si="156"/>
        <v/>
      </c>
      <c r="AA90" s="11" t="str">
        <f t="shared" si="157"/>
        <v/>
      </c>
      <c r="AB90" s="11" t="str">
        <f t="shared" si="158"/>
        <v/>
      </c>
      <c r="AC90" s="11" t="str">
        <f t="shared" si="159"/>
        <v/>
      </c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x14ac:dyDescent="0.25">
      <c r="H91" s="2"/>
      <c r="I91" s="7"/>
      <c r="J91" s="11">
        <f>SUBTOTAL(109,Bauteil8[Summe])</f>
        <v>0</v>
      </c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CA91" s="9"/>
      <c r="CB91" s="9"/>
    </row>
    <row r="92" spans="1:80" x14ac:dyDescent="0.25">
      <c r="A92" s="92" t="s">
        <v>0</v>
      </c>
      <c r="B92" s="88" t="s">
        <v>1</v>
      </c>
      <c r="C92" s="87" t="s">
        <v>2</v>
      </c>
      <c r="D92" s="87" t="s">
        <v>6</v>
      </c>
      <c r="E92" s="88" t="s">
        <v>21</v>
      </c>
      <c r="F92" s="88" t="s">
        <v>3</v>
      </c>
      <c r="G92" s="88" t="s">
        <v>7</v>
      </c>
      <c r="H92" s="89" t="s">
        <v>4</v>
      </c>
      <c r="I92" s="90" t="s">
        <v>5</v>
      </c>
      <c r="J92" s="91" t="s">
        <v>8</v>
      </c>
      <c r="K92" s="102" t="s">
        <v>42</v>
      </c>
      <c r="L92" s="93" t="s">
        <v>40</v>
      </c>
      <c r="M92" s="93" t="s">
        <v>41</v>
      </c>
      <c r="N92" s="91" t="s">
        <v>36</v>
      </c>
      <c r="O92" s="91" t="s">
        <v>22</v>
      </c>
      <c r="P92" s="91" t="s">
        <v>12</v>
      </c>
      <c r="Q92" s="91" t="s">
        <v>38</v>
      </c>
      <c r="R92" s="91" t="s">
        <v>20</v>
      </c>
      <c r="S92" s="91" t="s">
        <v>29</v>
      </c>
      <c r="T92" s="91" t="s">
        <v>32</v>
      </c>
      <c r="U92" s="91" t="s">
        <v>30</v>
      </c>
      <c r="V92" s="91" t="s">
        <v>31</v>
      </c>
      <c r="W92" s="91" t="s">
        <v>33</v>
      </c>
      <c r="X92" s="94" t="s">
        <v>39</v>
      </c>
      <c r="Y92" s="93" t="s">
        <v>23</v>
      </c>
      <c r="Z92" s="93" t="s">
        <v>24</v>
      </c>
      <c r="AA92" s="93" t="s">
        <v>25</v>
      </c>
      <c r="AB92" s="93" t="s">
        <v>26</v>
      </c>
      <c r="AC92" s="93" t="s">
        <v>27</v>
      </c>
      <c r="CA92" s="9"/>
      <c r="CB92" s="9"/>
    </row>
    <row r="93" spans="1:80" x14ac:dyDescent="0.25">
      <c r="A93" s="1">
        <v>9</v>
      </c>
      <c r="D93" s="95"/>
      <c r="E93" s="96"/>
      <c r="F93" s="97"/>
      <c r="G93" s="98" t="str">
        <f>IF($E93=0,"",VLOOKUP($E93,[1]Gesamt!$B:$J,8,0))</f>
        <v/>
      </c>
      <c r="H93" s="10" t="str">
        <f>IF($E93=0,"",VLOOKUP($E93,[1]Gesamt!$B:$J,4,0))</f>
        <v/>
      </c>
      <c r="I93" s="11" t="str">
        <f t="shared" ref="I93" si="172">IF(E93=0,"",ROUND(SUM(F93*H93),0))</f>
        <v/>
      </c>
      <c r="K93" s="10" t="str">
        <f>IF($E93=0,"",VLOOKUP($E93,[1]Gesamt!$B:$J,2,0))</f>
        <v/>
      </c>
      <c r="L93" s="70" t="str">
        <f>IF(I93="","",IF(I93=0,"",IF(ISNA(K93),"!!!","")))</f>
        <v/>
      </c>
      <c r="M93" s="70" t="str">
        <f>IF($E93=0,"",VLOOKUP($E93,[1]Gesamt!$B:$J,9,0)*Bauteil9[[#This Row],[Menge]])</f>
        <v/>
      </c>
      <c r="N93" s="11" t="str">
        <f>IF($K93="B",$I93,"")</f>
        <v/>
      </c>
      <c r="O93" s="11" t="str">
        <f>IF($K93="Bel",$I93,"")</f>
        <v/>
      </c>
      <c r="P93" s="11" t="str">
        <f>IF($K93="Ton",$I93,"")</f>
        <v/>
      </c>
      <c r="Q93" s="11" t="str">
        <f>IF($K93="Video",$I93,"")</f>
        <v/>
      </c>
      <c r="R93" s="11" t="str">
        <f>IF($K93="Req",$I93,"")</f>
        <v/>
      </c>
      <c r="S93" s="11" t="str">
        <f>IF($K93="T",$I93,"")</f>
        <v/>
      </c>
      <c r="T93" s="11" t="str">
        <f>IF($K93="S",$I93,"")</f>
        <v/>
      </c>
      <c r="U93" s="11" t="str">
        <f>IF($K93="M",$I93,"")</f>
        <v/>
      </c>
      <c r="V93" s="11" t="str">
        <f>IF($K93="D",$I93,"")</f>
        <v/>
      </c>
      <c r="W93" s="11" t="str">
        <f>IF($K93="P",$I93,"")</f>
        <v/>
      </c>
      <c r="X93" s="99"/>
      <c r="Y93" s="11" t="str">
        <f t="shared" ref="Y93:Y96" si="173">IF(COUNTIF($E93,"KM Tischler**"),$I93,"")</f>
        <v/>
      </c>
      <c r="Z93" s="11" t="str">
        <f t="shared" ref="Z93:Z96" si="174">IF(COUNTIF($E93,"KM Schlosser**"),$I93,"")</f>
        <v/>
      </c>
      <c r="AA93" s="11" t="str">
        <f t="shared" ref="AA93:AA96" si="175">IF(COUNTIF($E93,"KM Maler**"),$I93,"")</f>
        <v/>
      </c>
      <c r="AB93" s="11" t="str">
        <f t="shared" ref="AB93:AB96" si="176">IF(COUNTIF($E93,"KM Deko**"),$I93,"")</f>
        <v/>
      </c>
      <c r="AC93" s="11" t="str">
        <f t="shared" ref="AC93:AC96" si="177">IF(COUNTIF($E93,"KM Plastik**"),$I93,"")</f>
        <v/>
      </c>
      <c r="CA93" s="9"/>
      <c r="CB93" s="9"/>
    </row>
    <row r="94" spans="1:80" x14ac:dyDescent="0.25">
      <c r="C94" s="66"/>
      <c r="D94" s="67"/>
      <c r="E94" s="68"/>
      <c r="F94" s="97"/>
      <c r="G94" s="98" t="str">
        <f>IF($E94=0,"",VLOOKUP($E94,[1]Gesamt!$B:$J,8,0))</f>
        <v/>
      </c>
      <c r="H94" s="10" t="str">
        <f>IF($E94=0,"",VLOOKUP($E94,[1]Gesamt!$B:$J,4,0))</f>
        <v/>
      </c>
      <c r="I94" s="11" t="str">
        <f t="shared" ref="I94:I96" si="178">IF(E94=0,"",ROUND(SUM(F94*H94),0))</f>
        <v/>
      </c>
      <c r="K94" s="10" t="str">
        <f>IF($E94=0,"",VLOOKUP($E94,[1]Gesamt!$B:$J,2,0))</f>
        <v/>
      </c>
      <c r="L94" s="70" t="str">
        <f t="shared" ref="L94:L96" si="179">IF(I94="","",IF(I94=0,"",IF(ISNA(K94),"!!!","")))</f>
        <v/>
      </c>
      <c r="M94" s="70" t="str">
        <f>IF($E94=0,"",VLOOKUP($E94,[1]Gesamt!$B:$J,9,0)*Bauteil9[[#This Row],[Menge]])</f>
        <v/>
      </c>
      <c r="N94" s="11" t="str">
        <f t="shared" ref="N94:N96" si="180">IF($K94="B",$I94,"")</f>
        <v/>
      </c>
      <c r="O94" s="11" t="str">
        <f t="shared" ref="O94:O96" si="181">IF($K94="Bel",$I94,"")</f>
        <v/>
      </c>
      <c r="P94" s="11" t="str">
        <f t="shared" ref="P94:P96" si="182">IF($K94="Ton",$I94,"")</f>
        <v/>
      </c>
      <c r="Q94" s="11" t="str">
        <f t="shared" ref="Q94:Q96" si="183">IF($K94="Video",$I94,"")</f>
        <v/>
      </c>
      <c r="R94" s="11" t="str">
        <f t="shared" ref="R94:R96" si="184">IF($K94="Req",$I94,"")</f>
        <v/>
      </c>
      <c r="S94" s="11" t="str">
        <f t="shared" ref="S94:S96" si="185">IF($K94="T",$I94,"")</f>
        <v/>
      </c>
      <c r="T94" s="11" t="str">
        <f t="shared" ref="T94:T96" si="186">IF($K94="S",$I94,"")</f>
        <v/>
      </c>
      <c r="U94" s="11" t="str">
        <f t="shared" ref="U94:U96" si="187">IF($K94="M",$I94,"")</f>
        <v/>
      </c>
      <c r="V94" s="11" t="str">
        <f t="shared" ref="V94:V96" si="188">IF($K94="D",$I94,"")</f>
        <v/>
      </c>
      <c r="W94" s="11" t="str">
        <f t="shared" ref="W94:W96" si="189">IF($K94="P",$I94,"")</f>
        <v/>
      </c>
      <c r="X94" s="99"/>
      <c r="Y94" s="11" t="str">
        <f t="shared" si="173"/>
        <v/>
      </c>
      <c r="Z94" s="11" t="str">
        <f t="shared" si="174"/>
        <v/>
      </c>
      <c r="AA94" s="11" t="str">
        <f t="shared" si="175"/>
        <v/>
      </c>
      <c r="AB94" s="11" t="str">
        <f t="shared" si="176"/>
        <v/>
      </c>
      <c r="AC94" s="11" t="str">
        <f t="shared" si="177"/>
        <v/>
      </c>
      <c r="CA94" s="9"/>
      <c r="CB94" s="9"/>
    </row>
    <row r="95" spans="1:80" x14ac:dyDescent="0.25">
      <c r="C95" s="66"/>
      <c r="D95" s="67"/>
      <c r="E95" s="68"/>
      <c r="F95" s="97"/>
      <c r="G95" s="98" t="str">
        <f>IF($E95=0,"",VLOOKUP($E95,[1]Gesamt!$B:$J,8,0))</f>
        <v/>
      </c>
      <c r="H95" s="10" t="str">
        <f>IF($E95=0,"",VLOOKUP($E95,[1]Gesamt!$B:$J,4,0))</f>
        <v/>
      </c>
      <c r="I95" s="11" t="str">
        <f t="shared" si="178"/>
        <v/>
      </c>
      <c r="K95" s="10" t="str">
        <f>IF($E95=0,"",VLOOKUP($E95,[1]Gesamt!$B:$J,2,0))</f>
        <v/>
      </c>
      <c r="L95" s="70" t="str">
        <f t="shared" si="179"/>
        <v/>
      </c>
      <c r="M95" s="70" t="str">
        <f>IF($E95=0,"",VLOOKUP($E95,[1]Gesamt!$B:$J,9,0)*Bauteil9[[#This Row],[Menge]])</f>
        <v/>
      </c>
      <c r="N95" s="11" t="str">
        <f t="shared" si="180"/>
        <v/>
      </c>
      <c r="O95" s="11" t="str">
        <f t="shared" si="181"/>
        <v/>
      </c>
      <c r="P95" s="11" t="str">
        <f t="shared" si="182"/>
        <v/>
      </c>
      <c r="Q95" s="11" t="str">
        <f t="shared" si="183"/>
        <v/>
      </c>
      <c r="R95" s="11" t="str">
        <f t="shared" si="184"/>
        <v/>
      </c>
      <c r="S95" s="11" t="str">
        <f t="shared" si="185"/>
        <v/>
      </c>
      <c r="T95" s="11" t="str">
        <f t="shared" si="186"/>
        <v/>
      </c>
      <c r="U95" s="11" t="str">
        <f t="shared" si="187"/>
        <v/>
      </c>
      <c r="V95" s="11" t="str">
        <f t="shared" si="188"/>
        <v/>
      </c>
      <c r="W95" s="11" t="str">
        <f t="shared" si="189"/>
        <v/>
      </c>
      <c r="X95" s="99"/>
      <c r="Y95" s="11" t="str">
        <f t="shared" si="173"/>
        <v/>
      </c>
      <c r="Z95" s="11" t="str">
        <f t="shared" si="174"/>
        <v/>
      </c>
      <c r="AA95" s="11" t="str">
        <f t="shared" si="175"/>
        <v/>
      </c>
      <c r="AB95" s="11" t="str">
        <f t="shared" si="176"/>
        <v/>
      </c>
      <c r="AC95" s="11" t="str">
        <f t="shared" si="177"/>
        <v/>
      </c>
      <c r="CA95" s="9"/>
      <c r="CB95" s="9"/>
    </row>
    <row r="96" spans="1:80" s="65" customFormat="1" ht="11.25" customHeight="1" x14ac:dyDescent="0.25">
      <c r="A96" s="1"/>
      <c r="B96" s="9"/>
      <c r="C96" s="66"/>
      <c r="D96" s="67"/>
      <c r="E96" s="68"/>
      <c r="F96" s="97"/>
      <c r="G96" s="98" t="str">
        <f>IF($E96=0,"",VLOOKUP($E96,[1]Gesamt!$B:$J,8,0))</f>
        <v/>
      </c>
      <c r="H96" s="10" t="str">
        <f>IF($E96=0,"",VLOOKUP($E96,[1]Gesamt!$B:$J,4,0))</f>
        <v/>
      </c>
      <c r="I96" s="11" t="str">
        <f t="shared" si="178"/>
        <v/>
      </c>
      <c r="J96" s="12"/>
      <c r="K96" s="10" t="str">
        <f>IF($E96=0,"",VLOOKUP($E96,[1]Gesamt!$B:$J,2,0))</f>
        <v/>
      </c>
      <c r="L96" s="70" t="str">
        <f t="shared" si="179"/>
        <v/>
      </c>
      <c r="M96" s="70" t="str">
        <f>IF($E96=0,"",VLOOKUP($E96,[1]Gesamt!$B:$J,9,0)*Bauteil9[[#This Row],[Menge]])</f>
        <v/>
      </c>
      <c r="N96" s="11" t="str">
        <f t="shared" si="180"/>
        <v/>
      </c>
      <c r="O96" s="11" t="str">
        <f t="shared" si="181"/>
        <v/>
      </c>
      <c r="P96" s="11" t="str">
        <f t="shared" si="182"/>
        <v/>
      </c>
      <c r="Q96" s="11" t="str">
        <f t="shared" si="183"/>
        <v/>
      </c>
      <c r="R96" s="11" t="str">
        <f t="shared" si="184"/>
        <v/>
      </c>
      <c r="S96" s="11" t="str">
        <f t="shared" si="185"/>
        <v/>
      </c>
      <c r="T96" s="11" t="str">
        <f t="shared" si="186"/>
        <v/>
      </c>
      <c r="U96" s="11" t="str">
        <f t="shared" si="187"/>
        <v/>
      </c>
      <c r="V96" s="11" t="str">
        <f t="shared" si="188"/>
        <v/>
      </c>
      <c r="W96" s="11" t="str">
        <f t="shared" si="189"/>
        <v/>
      </c>
      <c r="X96" s="99"/>
      <c r="Y96" s="11" t="str">
        <f t="shared" si="173"/>
        <v/>
      </c>
      <c r="Z96" s="11" t="str">
        <f t="shared" si="174"/>
        <v/>
      </c>
      <c r="AA96" s="11" t="str">
        <f t="shared" si="175"/>
        <v/>
      </c>
      <c r="AB96" s="11" t="str">
        <f t="shared" si="176"/>
        <v/>
      </c>
      <c r="AC96" s="11" t="str">
        <f t="shared" si="177"/>
        <v/>
      </c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</row>
    <row r="97" spans="1:80" x14ac:dyDescent="0.25">
      <c r="H97" s="2"/>
      <c r="I97" s="7"/>
      <c r="J97" s="11">
        <f>SUBTOTAL(109,Bauteil9[Summe])</f>
        <v>0</v>
      </c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CA97" s="9"/>
      <c r="CB97" s="9"/>
    </row>
    <row r="98" spans="1:80" x14ac:dyDescent="0.25">
      <c r="A98" s="92" t="s">
        <v>0</v>
      </c>
      <c r="B98" s="88" t="s">
        <v>1</v>
      </c>
      <c r="C98" s="87" t="s">
        <v>2</v>
      </c>
      <c r="D98" s="87" t="s">
        <v>6</v>
      </c>
      <c r="E98" s="88" t="s">
        <v>21</v>
      </c>
      <c r="F98" s="88" t="s">
        <v>3</v>
      </c>
      <c r="G98" s="88" t="s">
        <v>7</v>
      </c>
      <c r="H98" s="89" t="s">
        <v>4</v>
      </c>
      <c r="I98" s="90" t="s">
        <v>5</v>
      </c>
      <c r="J98" s="91" t="s">
        <v>8</v>
      </c>
      <c r="K98" s="102" t="s">
        <v>42</v>
      </c>
      <c r="L98" s="93" t="s">
        <v>40</v>
      </c>
      <c r="M98" s="93" t="s">
        <v>41</v>
      </c>
      <c r="N98" s="91" t="s">
        <v>36</v>
      </c>
      <c r="O98" s="91" t="s">
        <v>22</v>
      </c>
      <c r="P98" s="91" t="s">
        <v>12</v>
      </c>
      <c r="Q98" s="91" t="s">
        <v>38</v>
      </c>
      <c r="R98" s="91" t="s">
        <v>20</v>
      </c>
      <c r="S98" s="91" t="s">
        <v>29</v>
      </c>
      <c r="T98" s="91" t="s">
        <v>32</v>
      </c>
      <c r="U98" s="91" t="s">
        <v>30</v>
      </c>
      <c r="V98" s="91" t="s">
        <v>31</v>
      </c>
      <c r="W98" s="91" t="s">
        <v>33</v>
      </c>
      <c r="X98" s="94" t="s">
        <v>39</v>
      </c>
      <c r="Y98" s="93" t="s">
        <v>23</v>
      </c>
      <c r="Z98" s="93" t="s">
        <v>24</v>
      </c>
      <c r="AA98" s="93" t="s">
        <v>25</v>
      </c>
      <c r="AB98" s="93" t="s">
        <v>26</v>
      </c>
      <c r="AC98" s="93" t="s">
        <v>27</v>
      </c>
      <c r="CA98" s="9"/>
      <c r="CB98" s="9"/>
    </row>
    <row r="99" spans="1:80" x14ac:dyDescent="0.25">
      <c r="A99" s="1">
        <v>10</v>
      </c>
      <c r="D99" s="95"/>
      <c r="E99" s="96"/>
      <c r="F99" s="97"/>
      <c r="G99" s="98" t="str">
        <f>IF($E99=0,"",VLOOKUP($E99,[1]Gesamt!$B:$J,8,0))</f>
        <v/>
      </c>
      <c r="H99" s="10" t="str">
        <f>IF($E99=0,"",VLOOKUP($E99,[1]Gesamt!$B:$J,4,0))</f>
        <v/>
      </c>
      <c r="I99" s="11" t="str">
        <f t="shared" ref="I99" si="190">IF(E99=0,"",ROUND(SUM(F99*H99),0))</f>
        <v/>
      </c>
      <c r="K99" s="10" t="str">
        <f>IF($E99=0,"",VLOOKUP($E99,[1]Gesamt!$B:$J,2,0))</f>
        <v/>
      </c>
      <c r="L99" s="70" t="str">
        <f>IF(I99="","",IF(I99=0,"",IF(ISNA(K99),"!!!","")))</f>
        <v/>
      </c>
      <c r="M99" s="70" t="str">
        <f>IF($E99=0,"",VLOOKUP($E99,[1]Gesamt!$B:$J,9,0)*Bauteil10[[#This Row],[Menge]])</f>
        <v/>
      </c>
      <c r="N99" s="11" t="str">
        <f>IF($K99="B",$I99,"")</f>
        <v/>
      </c>
      <c r="O99" s="11" t="str">
        <f>IF($K99="Bel",$I99,"")</f>
        <v/>
      </c>
      <c r="P99" s="11" t="str">
        <f>IF($K99="Ton",$I99,"")</f>
        <v/>
      </c>
      <c r="Q99" s="11" t="str">
        <f>IF($K99="Video",$I99,"")</f>
        <v/>
      </c>
      <c r="R99" s="11" t="str">
        <f>IF($K99="Req",$I99,"")</f>
        <v/>
      </c>
      <c r="S99" s="11" t="str">
        <f>IF($K99="T",$I99,"")</f>
        <v/>
      </c>
      <c r="T99" s="11" t="str">
        <f>IF($K99="S",$I99,"")</f>
        <v/>
      </c>
      <c r="U99" s="11" t="str">
        <f>IF($K99="M",$I99,"")</f>
        <v/>
      </c>
      <c r="V99" s="11" t="str">
        <f>IF($K99="D",$I99,"")</f>
        <v/>
      </c>
      <c r="W99" s="11" t="str">
        <f>IF($K99="P",$I99,"")</f>
        <v/>
      </c>
      <c r="X99" s="99"/>
      <c r="Y99" s="11" t="str">
        <f t="shared" ref="Y99:Y102" si="191">IF(COUNTIF($E99,"KM Tischler**"),$I99,"")</f>
        <v/>
      </c>
      <c r="Z99" s="11" t="str">
        <f t="shared" ref="Z99:Z102" si="192">IF(COUNTIF($E99,"KM Schlosser**"),$I99,"")</f>
        <v/>
      </c>
      <c r="AA99" s="11" t="str">
        <f t="shared" ref="AA99:AA102" si="193">IF(COUNTIF($E99,"KM Maler**"),$I99,"")</f>
        <v/>
      </c>
      <c r="AB99" s="11" t="str">
        <f t="shared" ref="AB99:AB102" si="194">IF(COUNTIF($E99,"KM Deko**"),$I99,"")</f>
        <v/>
      </c>
      <c r="AC99" s="11" t="str">
        <f t="shared" ref="AC99:AC102" si="195">IF(COUNTIF($E99,"KM Plastik**"),$I99,"")</f>
        <v/>
      </c>
      <c r="CA99" s="9"/>
      <c r="CB99" s="9"/>
    </row>
    <row r="100" spans="1:80" x14ac:dyDescent="0.25">
      <c r="C100" s="66"/>
      <c r="D100" s="67"/>
      <c r="E100" s="68"/>
      <c r="F100" s="97"/>
      <c r="G100" s="98" t="str">
        <f>IF($E100=0,"",VLOOKUP($E100,[1]Gesamt!$B:$J,8,0))</f>
        <v/>
      </c>
      <c r="H100" s="10" t="str">
        <f>IF($E100=0,"",VLOOKUP($E100,[1]Gesamt!$B:$J,4,0))</f>
        <v/>
      </c>
      <c r="I100" s="11" t="str">
        <f t="shared" ref="I100:I102" si="196">IF(E100=0,"",ROUND(SUM(F100*H100),0))</f>
        <v/>
      </c>
      <c r="K100" s="10" t="str">
        <f>IF($E100=0,"",VLOOKUP($E100,[1]Gesamt!$B:$J,2,0))</f>
        <v/>
      </c>
      <c r="L100" s="70" t="str">
        <f t="shared" ref="L100:L102" si="197">IF(I100="","",IF(I100=0,"",IF(ISNA(K100),"!!!","")))</f>
        <v/>
      </c>
      <c r="M100" s="70" t="str">
        <f>IF($E100=0,"",VLOOKUP($E100,[1]Gesamt!$B:$J,9,0)*Bauteil10[[#This Row],[Menge]])</f>
        <v/>
      </c>
      <c r="N100" s="11" t="str">
        <f t="shared" ref="N100:N102" si="198">IF($K100="B",$I100,"")</f>
        <v/>
      </c>
      <c r="O100" s="11" t="str">
        <f t="shared" ref="O100:O102" si="199">IF($K100="Bel",$I100,"")</f>
        <v/>
      </c>
      <c r="P100" s="11" t="str">
        <f t="shared" ref="P100:P102" si="200">IF($K100="Ton",$I100,"")</f>
        <v/>
      </c>
      <c r="Q100" s="11" t="str">
        <f t="shared" ref="Q100:Q102" si="201">IF($K100="Video",$I100,"")</f>
        <v/>
      </c>
      <c r="R100" s="11" t="str">
        <f t="shared" ref="R100:R102" si="202">IF($K100="Req",$I100,"")</f>
        <v/>
      </c>
      <c r="S100" s="11" t="str">
        <f t="shared" ref="S100:S102" si="203">IF($K100="T",$I100,"")</f>
        <v/>
      </c>
      <c r="T100" s="11" t="str">
        <f t="shared" ref="T100:T102" si="204">IF($K100="S",$I100,"")</f>
        <v/>
      </c>
      <c r="U100" s="11" t="str">
        <f t="shared" ref="U100:U102" si="205">IF($K100="M",$I100,"")</f>
        <v/>
      </c>
      <c r="V100" s="11" t="str">
        <f t="shared" ref="V100:V102" si="206">IF($K100="D",$I100,"")</f>
        <v/>
      </c>
      <c r="W100" s="11" t="str">
        <f t="shared" ref="W100:W102" si="207">IF($K100="P",$I100,"")</f>
        <v/>
      </c>
      <c r="X100" s="99"/>
      <c r="Y100" s="11" t="str">
        <f t="shared" si="191"/>
        <v/>
      </c>
      <c r="Z100" s="11" t="str">
        <f t="shared" si="192"/>
        <v/>
      </c>
      <c r="AA100" s="11" t="str">
        <f t="shared" si="193"/>
        <v/>
      </c>
      <c r="AB100" s="11" t="str">
        <f t="shared" si="194"/>
        <v/>
      </c>
      <c r="AC100" s="11" t="str">
        <f t="shared" si="195"/>
        <v/>
      </c>
      <c r="CA100" s="9"/>
      <c r="CB100" s="9"/>
    </row>
    <row r="101" spans="1:80" x14ac:dyDescent="0.25">
      <c r="C101" s="66"/>
      <c r="D101" s="67"/>
      <c r="E101" s="68"/>
      <c r="F101" s="97"/>
      <c r="G101" s="98" t="str">
        <f>IF($E101=0,"",VLOOKUP($E101,[1]Gesamt!$B:$J,8,0))</f>
        <v/>
      </c>
      <c r="H101" s="10" t="str">
        <f>IF($E101=0,"",VLOOKUP($E101,[1]Gesamt!$B:$J,4,0))</f>
        <v/>
      </c>
      <c r="I101" s="11" t="str">
        <f t="shared" si="196"/>
        <v/>
      </c>
      <c r="K101" s="10" t="str">
        <f>IF($E101=0,"",VLOOKUP($E101,[1]Gesamt!$B:$J,2,0))</f>
        <v/>
      </c>
      <c r="L101" s="70" t="str">
        <f t="shared" si="197"/>
        <v/>
      </c>
      <c r="M101" s="70" t="str">
        <f>IF($E101=0,"",VLOOKUP($E101,[1]Gesamt!$B:$J,9,0)*Bauteil10[[#This Row],[Menge]])</f>
        <v/>
      </c>
      <c r="N101" s="11" t="str">
        <f t="shared" si="198"/>
        <v/>
      </c>
      <c r="O101" s="11" t="str">
        <f t="shared" si="199"/>
        <v/>
      </c>
      <c r="P101" s="11" t="str">
        <f t="shared" si="200"/>
        <v/>
      </c>
      <c r="Q101" s="11" t="str">
        <f t="shared" si="201"/>
        <v/>
      </c>
      <c r="R101" s="11" t="str">
        <f t="shared" si="202"/>
        <v/>
      </c>
      <c r="S101" s="11" t="str">
        <f t="shared" si="203"/>
        <v/>
      </c>
      <c r="T101" s="11" t="str">
        <f t="shared" si="204"/>
        <v/>
      </c>
      <c r="U101" s="11" t="str">
        <f t="shared" si="205"/>
        <v/>
      </c>
      <c r="V101" s="11" t="str">
        <f t="shared" si="206"/>
        <v/>
      </c>
      <c r="W101" s="11" t="str">
        <f t="shared" si="207"/>
        <v/>
      </c>
      <c r="X101" s="99"/>
      <c r="Y101" s="11" t="str">
        <f t="shared" si="191"/>
        <v/>
      </c>
      <c r="Z101" s="11" t="str">
        <f t="shared" si="192"/>
        <v/>
      </c>
      <c r="AA101" s="11" t="str">
        <f t="shared" si="193"/>
        <v/>
      </c>
      <c r="AB101" s="11" t="str">
        <f t="shared" si="194"/>
        <v/>
      </c>
      <c r="AC101" s="11" t="str">
        <f t="shared" si="195"/>
        <v/>
      </c>
      <c r="CA101" s="9"/>
      <c r="CB101" s="9"/>
    </row>
    <row r="102" spans="1:80" s="86" customFormat="1" x14ac:dyDescent="0.25">
      <c r="A102" s="1"/>
      <c r="B102" s="9"/>
      <c r="C102" s="66"/>
      <c r="D102" s="67"/>
      <c r="E102" s="68"/>
      <c r="F102" s="97"/>
      <c r="G102" s="98" t="str">
        <f>IF($E102=0,"",VLOOKUP($E102,[1]Gesamt!$B:$J,8,0))</f>
        <v/>
      </c>
      <c r="H102" s="10" t="str">
        <f>IF($E102=0,"",VLOOKUP($E102,[1]Gesamt!$B:$J,4,0))</f>
        <v/>
      </c>
      <c r="I102" s="11" t="str">
        <f t="shared" si="196"/>
        <v/>
      </c>
      <c r="J102" s="12"/>
      <c r="K102" s="10" t="str">
        <f>IF($E102=0,"",VLOOKUP($E102,[1]Gesamt!$B:$J,2,0))</f>
        <v/>
      </c>
      <c r="L102" s="70" t="str">
        <f t="shared" si="197"/>
        <v/>
      </c>
      <c r="M102" s="70" t="str">
        <f>IF($E102=0,"",VLOOKUP($E102,[1]Gesamt!$B:$J,9,0)*Bauteil10[[#This Row],[Menge]])</f>
        <v/>
      </c>
      <c r="N102" s="11" t="str">
        <f t="shared" si="198"/>
        <v/>
      </c>
      <c r="O102" s="11" t="str">
        <f t="shared" si="199"/>
        <v/>
      </c>
      <c r="P102" s="11" t="str">
        <f t="shared" si="200"/>
        <v/>
      </c>
      <c r="Q102" s="11" t="str">
        <f t="shared" si="201"/>
        <v/>
      </c>
      <c r="R102" s="11" t="str">
        <f t="shared" si="202"/>
        <v/>
      </c>
      <c r="S102" s="11" t="str">
        <f t="shared" si="203"/>
        <v/>
      </c>
      <c r="T102" s="11" t="str">
        <f t="shared" si="204"/>
        <v/>
      </c>
      <c r="U102" s="11" t="str">
        <f t="shared" si="205"/>
        <v/>
      </c>
      <c r="V102" s="11" t="str">
        <f t="shared" si="206"/>
        <v/>
      </c>
      <c r="W102" s="11" t="str">
        <f t="shared" si="207"/>
        <v/>
      </c>
      <c r="X102" s="99"/>
      <c r="Y102" s="11" t="str">
        <f t="shared" si="191"/>
        <v/>
      </c>
      <c r="Z102" s="11" t="str">
        <f t="shared" si="192"/>
        <v/>
      </c>
      <c r="AA102" s="11" t="str">
        <f t="shared" si="193"/>
        <v/>
      </c>
      <c r="AB102" s="11" t="str">
        <f t="shared" si="194"/>
        <v/>
      </c>
      <c r="AC102" s="11" t="str">
        <f t="shared" si="195"/>
        <v/>
      </c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</row>
    <row r="103" spans="1:80" x14ac:dyDescent="0.25">
      <c r="H103" s="2"/>
      <c r="I103" s="7"/>
      <c r="J103" s="11">
        <f>SUBTOTAL(109,Bauteil10[Summe])</f>
        <v>0</v>
      </c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</row>
    <row r="104" spans="1:80" x14ac:dyDescent="0.25">
      <c r="A104" s="77"/>
      <c r="B104" s="78"/>
      <c r="C104" s="79"/>
      <c r="D104" s="79"/>
      <c r="E104" s="80"/>
      <c r="F104" s="80"/>
      <c r="G104" s="80"/>
      <c r="H104" s="81"/>
      <c r="I104" s="81"/>
      <c r="J104" s="81"/>
      <c r="K104" s="82"/>
      <c r="L104" s="83"/>
      <c r="M104" s="82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4"/>
      <c r="Y104" s="81" t="str">
        <f>IF(COUNTIF($E104,"KM Tischler**"),$I113,"")</f>
        <v/>
      </c>
      <c r="Z104" s="81" t="str">
        <f>IF(COUNTIF($E104,"KM Schlosser**"),$I113,"")</f>
        <v/>
      </c>
      <c r="AA104" s="81" t="str">
        <f>IF(COUNTIF($E104,"KM Maler**"),$I113,"")</f>
        <v/>
      </c>
      <c r="AB104" s="81" t="str">
        <f>IF(COUNTIF($E104,"KM Deko**"),$I113,"")</f>
        <v/>
      </c>
      <c r="AC104" s="81" t="str">
        <f>IF(COUNTIF($E104,"KM Plastik**"),$I113,"")</f>
        <v/>
      </c>
    </row>
    <row r="105" spans="1:80" x14ac:dyDescent="0.25">
      <c r="A105" s="72">
        <v>101</v>
      </c>
      <c r="B105" s="51" t="s">
        <v>16</v>
      </c>
      <c r="C105" s="59"/>
      <c r="D105" s="59"/>
      <c r="E105" s="60"/>
      <c r="F105" s="60"/>
      <c r="G105" s="60"/>
      <c r="H105" s="61"/>
      <c r="I105" s="52">
        <v>0</v>
      </c>
      <c r="J105" s="62">
        <f t="shared" ref="J105:J112" si="208">I105</f>
        <v>0</v>
      </c>
      <c r="K105" s="50" t="s">
        <v>36</v>
      </c>
      <c r="L105" s="73" t="str">
        <f t="shared" ref="L105:L112" si="209">IF(I105="","",IF(I105=0,"",IF(K105="","!!!","")))</f>
        <v/>
      </c>
      <c r="M105" s="15"/>
      <c r="N105" s="74">
        <f t="shared" ref="N105:N112" si="210">IF($K105="B",$I105,"")</f>
        <v>0</v>
      </c>
      <c r="O105" s="75" t="str">
        <f t="shared" ref="O105:O112" si="211">IF($K105="Bel",$I105,"")</f>
        <v/>
      </c>
      <c r="P105" s="75" t="str">
        <f t="shared" ref="P105:P112" si="212">IF($K105="Ton",$I105,"")</f>
        <v/>
      </c>
      <c r="Q105" s="75" t="str">
        <f t="shared" ref="Q105:Q112" si="213">IF($K105="Video",$I105,"")</f>
        <v/>
      </c>
      <c r="R105" s="75" t="str">
        <f t="shared" ref="R105:R112" si="214">IF($K105="Req",$I105,"")</f>
        <v/>
      </c>
      <c r="S105" s="75" t="str">
        <f t="shared" ref="S105:S112" si="215">IF($K105="T",$I105,"")</f>
        <v/>
      </c>
      <c r="T105" s="75" t="str">
        <f t="shared" ref="T105:T112" si="216">IF($K105="S",$I105,"")</f>
        <v/>
      </c>
      <c r="U105" s="75" t="str">
        <f t="shared" ref="U105:U112" si="217">IF($K105="M",$I105,"")</f>
        <v/>
      </c>
      <c r="V105" s="75" t="str">
        <f t="shared" ref="V105:V112" si="218">IF($K105="D",$I105,"")</f>
        <v/>
      </c>
      <c r="W105" s="75" t="str">
        <f t="shared" ref="W105:W112" si="219">IF($K105="P",$I105,"")</f>
        <v/>
      </c>
      <c r="X105" s="64"/>
      <c r="Y105" s="76" t="str">
        <f t="shared" ref="Y105:Y112" si="220">IF(COUNTIF($E105,"KM Tischler**"),$I105,"")</f>
        <v/>
      </c>
      <c r="Z105" s="76" t="str">
        <f t="shared" ref="Z105:Z112" si="221">IF(COUNTIF($E105,"KM Schlosser**"),$I105,"")</f>
        <v/>
      </c>
      <c r="AA105" s="76" t="str">
        <f t="shared" ref="AA105:AA112" si="222">IF(COUNTIF($E105,"KM Maler**"),$I105,"")</f>
        <v/>
      </c>
      <c r="AB105" s="76" t="str">
        <f t="shared" ref="AB105:AB112" si="223">IF(COUNTIF($E105,"KM Deko**"),$I105,"")</f>
        <v/>
      </c>
      <c r="AC105" s="76" t="str">
        <f t="shared" ref="AC105:AC112" si="224">IF(COUNTIF($E105,"KM Plastik**"),$I105,"")</f>
        <v/>
      </c>
    </row>
    <row r="106" spans="1:80" x14ac:dyDescent="0.25">
      <c r="A106" s="43">
        <v>102</v>
      </c>
      <c r="B106" s="28" t="s">
        <v>19</v>
      </c>
      <c r="C106" s="15"/>
      <c r="D106" s="35"/>
      <c r="E106" s="29"/>
      <c r="F106" s="29"/>
      <c r="G106" s="29"/>
      <c r="H106" s="31"/>
      <c r="I106" s="32">
        <v>300</v>
      </c>
      <c r="J106" s="33">
        <f t="shared" si="208"/>
        <v>300</v>
      </c>
      <c r="K106" s="27" t="s">
        <v>20</v>
      </c>
      <c r="L106" s="41" t="str">
        <f t="shared" si="209"/>
        <v/>
      </c>
      <c r="M106" s="15"/>
      <c r="N106" s="58" t="str">
        <f t="shared" si="210"/>
        <v/>
      </c>
      <c r="O106" s="57" t="str">
        <f t="shared" si="211"/>
        <v/>
      </c>
      <c r="P106" s="57" t="str">
        <f t="shared" si="212"/>
        <v/>
      </c>
      <c r="Q106" s="57" t="str">
        <f t="shared" si="213"/>
        <v/>
      </c>
      <c r="R106" s="57">
        <f t="shared" si="214"/>
        <v>300</v>
      </c>
      <c r="S106" s="57" t="str">
        <f t="shared" si="215"/>
        <v/>
      </c>
      <c r="T106" s="57" t="str">
        <f t="shared" si="216"/>
        <v/>
      </c>
      <c r="U106" s="57" t="str">
        <f t="shared" si="217"/>
        <v/>
      </c>
      <c r="V106" s="57" t="str">
        <f t="shared" si="218"/>
        <v/>
      </c>
      <c r="W106" s="57" t="str">
        <f t="shared" si="219"/>
        <v/>
      </c>
      <c r="X106" s="40"/>
      <c r="Y106" s="42" t="str">
        <f t="shared" si="220"/>
        <v/>
      </c>
      <c r="Z106" s="42" t="str">
        <f t="shared" si="221"/>
        <v/>
      </c>
      <c r="AA106" s="42" t="str">
        <f t="shared" si="222"/>
        <v/>
      </c>
      <c r="AB106" s="42" t="str">
        <f t="shared" si="223"/>
        <v/>
      </c>
      <c r="AC106" s="42" t="str">
        <f t="shared" si="224"/>
        <v/>
      </c>
    </row>
    <row r="107" spans="1:80" x14ac:dyDescent="0.25">
      <c r="A107" s="43">
        <v>103</v>
      </c>
      <c r="B107" s="28" t="s">
        <v>9</v>
      </c>
      <c r="C107" s="35"/>
      <c r="D107" s="35"/>
      <c r="E107" s="29"/>
      <c r="F107" s="29"/>
      <c r="G107" s="29"/>
      <c r="H107" s="31"/>
      <c r="I107" s="32">
        <v>300</v>
      </c>
      <c r="J107" s="33">
        <f t="shared" si="208"/>
        <v>300</v>
      </c>
      <c r="K107" s="27" t="s">
        <v>36</v>
      </c>
      <c r="L107" s="41" t="str">
        <f t="shared" si="209"/>
        <v/>
      </c>
      <c r="M107" s="15"/>
      <c r="N107" s="58">
        <f t="shared" si="210"/>
        <v>300</v>
      </c>
      <c r="O107" s="57" t="str">
        <f t="shared" si="211"/>
        <v/>
      </c>
      <c r="P107" s="57" t="str">
        <f t="shared" si="212"/>
        <v/>
      </c>
      <c r="Q107" s="57" t="str">
        <f t="shared" si="213"/>
        <v/>
      </c>
      <c r="R107" s="57" t="str">
        <f t="shared" si="214"/>
        <v/>
      </c>
      <c r="S107" s="57" t="str">
        <f t="shared" si="215"/>
        <v/>
      </c>
      <c r="T107" s="57" t="str">
        <f t="shared" si="216"/>
        <v/>
      </c>
      <c r="U107" s="57" t="str">
        <f t="shared" si="217"/>
        <v/>
      </c>
      <c r="V107" s="57" t="str">
        <f t="shared" si="218"/>
        <v/>
      </c>
      <c r="W107" s="57" t="str">
        <f t="shared" si="219"/>
        <v/>
      </c>
      <c r="X107" s="40"/>
      <c r="Y107" s="42" t="str">
        <f t="shared" si="220"/>
        <v/>
      </c>
      <c r="Z107" s="42" t="str">
        <f t="shared" si="221"/>
        <v/>
      </c>
      <c r="AA107" s="42" t="str">
        <f t="shared" si="222"/>
        <v/>
      </c>
      <c r="AB107" s="42" t="str">
        <f t="shared" si="223"/>
        <v/>
      </c>
      <c r="AC107" s="42" t="str">
        <f t="shared" si="224"/>
        <v/>
      </c>
    </row>
    <row r="108" spans="1:80" x14ac:dyDescent="0.25">
      <c r="A108" s="43">
        <v>104</v>
      </c>
      <c r="B108" s="28" t="s">
        <v>34</v>
      </c>
      <c r="C108" s="35"/>
      <c r="D108" s="35"/>
      <c r="E108" s="29"/>
      <c r="F108" s="30"/>
      <c r="G108" s="29"/>
      <c r="H108" s="31"/>
      <c r="I108" s="32">
        <v>100</v>
      </c>
      <c r="J108" s="33">
        <f t="shared" si="208"/>
        <v>100</v>
      </c>
      <c r="K108" s="27" t="s">
        <v>22</v>
      </c>
      <c r="L108" s="41" t="str">
        <f t="shared" si="209"/>
        <v/>
      </c>
      <c r="M108" s="15"/>
      <c r="N108" s="58" t="str">
        <f t="shared" si="210"/>
        <v/>
      </c>
      <c r="O108" s="57">
        <f t="shared" si="211"/>
        <v>100</v>
      </c>
      <c r="P108" s="57" t="str">
        <f t="shared" si="212"/>
        <v/>
      </c>
      <c r="Q108" s="57" t="str">
        <f t="shared" si="213"/>
        <v/>
      </c>
      <c r="R108" s="57" t="str">
        <f t="shared" si="214"/>
        <v/>
      </c>
      <c r="S108" s="57" t="str">
        <f t="shared" si="215"/>
        <v/>
      </c>
      <c r="T108" s="57" t="str">
        <f t="shared" si="216"/>
        <v/>
      </c>
      <c r="U108" s="57" t="str">
        <f t="shared" si="217"/>
        <v/>
      </c>
      <c r="V108" s="57" t="str">
        <f t="shared" si="218"/>
        <v/>
      </c>
      <c r="W108" s="57" t="str">
        <f t="shared" si="219"/>
        <v/>
      </c>
      <c r="X108" s="40"/>
      <c r="Y108" s="42" t="str">
        <f t="shared" si="220"/>
        <v/>
      </c>
      <c r="Z108" s="42" t="str">
        <f t="shared" si="221"/>
        <v/>
      </c>
      <c r="AA108" s="42" t="str">
        <f t="shared" si="222"/>
        <v/>
      </c>
      <c r="AB108" s="42" t="str">
        <f t="shared" si="223"/>
        <v/>
      </c>
      <c r="AC108" s="42" t="str">
        <f t="shared" si="224"/>
        <v/>
      </c>
    </row>
    <row r="109" spans="1:80" x14ac:dyDescent="0.25">
      <c r="A109" s="43">
        <v>105</v>
      </c>
      <c r="B109" s="28" t="s">
        <v>12</v>
      </c>
      <c r="C109" s="35"/>
      <c r="D109" s="35"/>
      <c r="E109" s="29"/>
      <c r="F109" s="29"/>
      <c r="G109" s="29"/>
      <c r="H109" s="31"/>
      <c r="I109" s="32">
        <v>100</v>
      </c>
      <c r="J109" s="33">
        <f t="shared" si="208"/>
        <v>100</v>
      </c>
      <c r="K109" s="27" t="s">
        <v>12</v>
      </c>
      <c r="L109" s="41" t="str">
        <f t="shared" si="209"/>
        <v/>
      </c>
      <c r="M109" s="15"/>
      <c r="N109" s="58" t="str">
        <f t="shared" si="210"/>
        <v/>
      </c>
      <c r="O109" s="57" t="str">
        <f t="shared" si="211"/>
        <v/>
      </c>
      <c r="P109" s="57">
        <f t="shared" si="212"/>
        <v>100</v>
      </c>
      <c r="Q109" s="57" t="str">
        <f t="shared" si="213"/>
        <v/>
      </c>
      <c r="R109" s="57" t="str">
        <f t="shared" si="214"/>
        <v/>
      </c>
      <c r="S109" s="57" t="str">
        <f t="shared" si="215"/>
        <v/>
      </c>
      <c r="T109" s="57" t="str">
        <f t="shared" si="216"/>
        <v/>
      </c>
      <c r="U109" s="57" t="str">
        <f t="shared" si="217"/>
        <v/>
      </c>
      <c r="V109" s="57" t="str">
        <f t="shared" si="218"/>
        <v/>
      </c>
      <c r="W109" s="57" t="str">
        <f t="shared" si="219"/>
        <v/>
      </c>
      <c r="X109" s="40"/>
      <c r="Y109" s="42" t="str">
        <f t="shared" si="220"/>
        <v/>
      </c>
      <c r="Z109" s="42" t="str">
        <f t="shared" si="221"/>
        <v/>
      </c>
      <c r="AA109" s="42" t="str">
        <f t="shared" si="222"/>
        <v/>
      </c>
      <c r="AB109" s="42" t="str">
        <f t="shared" si="223"/>
        <v/>
      </c>
      <c r="AC109" s="42" t="str">
        <f t="shared" si="224"/>
        <v/>
      </c>
    </row>
    <row r="110" spans="1:80" x14ac:dyDescent="0.25">
      <c r="A110" s="43">
        <v>106</v>
      </c>
      <c r="B110" s="28" t="s">
        <v>38</v>
      </c>
      <c r="C110" s="35"/>
      <c r="D110" s="35"/>
      <c r="E110" s="29"/>
      <c r="F110" s="29"/>
      <c r="G110" s="29"/>
      <c r="H110" s="31"/>
      <c r="I110" s="32">
        <v>0</v>
      </c>
      <c r="J110" s="33">
        <f t="shared" si="208"/>
        <v>0</v>
      </c>
      <c r="K110" s="27" t="s">
        <v>38</v>
      </c>
      <c r="L110" s="41"/>
      <c r="M110" s="15"/>
      <c r="N110" s="58" t="str">
        <f t="shared" si="210"/>
        <v/>
      </c>
      <c r="O110" s="57" t="str">
        <f t="shared" si="211"/>
        <v/>
      </c>
      <c r="P110" s="57" t="str">
        <f t="shared" si="212"/>
        <v/>
      </c>
      <c r="Q110" s="57">
        <f t="shared" si="213"/>
        <v>0</v>
      </c>
      <c r="R110" s="57" t="str">
        <f t="shared" si="214"/>
        <v/>
      </c>
      <c r="S110" s="57" t="str">
        <f t="shared" si="215"/>
        <v/>
      </c>
      <c r="T110" s="57" t="str">
        <f t="shared" si="216"/>
        <v/>
      </c>
      <c r="U110" s="57" t="str">
        <f t="shared" si="217"/>
        <v/>
      </c>
      <c r="V110" s="57" t="str">
        <f t="shared" si="218"/>
        <v/>
      </c>
      <c r="W110" s="57" t="str">
        <f t="shared" si="219"/>
        <v/>
      </c>
      <c r="X110" s="40"/>
      <c r="Y110" s="42" t="str">
        <f t="shared" si="220"/>
        <v/>
      </c>
      <c r="Z110" s="42" t="str">
        <f t="shared" si="221"/>
        <v/>
      </c>
      <c r="AA110" s="42" t="str">
        <f t="shared" si="222"/>
        <v/>
      </c>
      <c r="AB110" s="42" t="str">
        <f t="shared" si="223"/>
        <v/>
      </c>
      <c r="AC110" s="42" t="str">
        <f t="shared" si="224"/>
        <v/>
      </c>
    </row>
    <row r="111" spans="1:80" x14ac:dyDescent="0.25">
      <c r="A111" s="43">
        <v>107</v>
      </c>
      <c r="B111" s="28" t="s">
        <v>18</v>
      </c>
      <c r="C111" s="54"/>
      <c r="D111" s="54"/>
      <c r="E111" s="34"/>
      <c r="F111" s="34"/>
      <c r="G111" s="34"/>
      <c r="H111" s="31"/>
      <c r="I111" s="32">
        <v>500</v>
      </c>
      <c r="J111" s="33">
        <f t="shared" si="208"/>
        <v>500</v>
      </c>
      <c r="K111" s="27" t="s">
        <v>36</v>
      </c>
      <c r="L111" s="41" t="str">
        <f t="shared" si="209"/>
        <v/>
      </c>
      <c r="M111" s="15"/>
      <c r="N111" s="58">
        <f t="shared" si="210"/>
        <v>500</v>
      </c>
      <c r="O111" s="57" t="str">
        <f t="shared" si="211"/>
        <v/>
      </c>
      <c r="P111" s="57" t="str">
        <f t="shared" si="212"/>
        <v/>
      </c>
      <c r="Q111" s="57" t="str">
        <f t="shared" si="213"/>
        <v/>
      </c>
      <c r="R111" s="57" t="str">
        <f t="shared" si="214"/>
        <v/>
      </c>
      <c r="S111" s="57" t="str">
        <f t="shared" si="215"/>
        <v/>
      </c>
      <c r="T111" s="57" t="str">
        <f t="shared" si="216"/>
        <v/>
      </c>
      <c r="U111" s="57" t="str">
        <f t="shared" si="217"/>
        <v/>
      </c>
      <c r="V111" s="57" t="str">
        <f t="shared" si="218"/>
        <v/>
      </c>
      <c r="W111" s="57" t="str">
        <f t="shared" si="219"/>
        <v/>
      </c>
      <c r="X111" s="40"/>
      <c r="Y111" s="42" t="str">
        <f t="shared" si="220"/>
        <v/>
      </c>
      <c r="Z111" s="42" t="str">
        <f t="shared" si="221"/>
        <v/>
      </c>
      <c r="AA111" s="42" t="str">
        <f t="shared" si="222"/>
        <v/>
      </c>
      <c r="AB111" s="42" t="str">
        <f t="shared" si="223"/>
        <v/>
      </c>
      <c r="AC111" s="42" t="str">
        <f t="shared" si="224"/>
        <v/>
      </c>
    </row>
    <row r="112" spans="1:80" x14ac:dyDescent="0.25">
      <c r="A112" s="43">
        <v>108</v>
      </c>
      <c r="B112" s="44" t="s">
        <v>13</v>
      </c>
      <c r="C112" s="54"/>
      <c r="D112" s="54"/>
      <c r="E112" s="45">
        <v>0.05</v>
      </c>
      <c r="F112" s="34" t="s">
        <v>35</v>
      </c>
      <c r="G112" s="34"/>
      <c r="H112" s="31"/>
      <c r="I112" s="32">
        <f>ROUND(E112*J115,0)</f>
        <v>500</v>
      </c>
      <c r="J112" s="33">
        <f t="shared" si="208"/>
        <v>500</v>
      </c>
      <c r="K112" s="27" t="s">
        <v>36</v>
      </c>
      <c r="L112" s="41" t="str">
        <f t="shared" si="209"/>
        <v/>
      </c>
      <c r="M112" s="15"/>
      <c r="N112" s="58">
        <f t="shared" si="210"/>
        <v>500</v>
      </c>
      <c r="O112" s="57" t="str">
        <f t="shared" si="211"/>
        <v/>
      </c>
      <c r="P112" s="57" t="str">
        <f t="shared" si="212"/>
        <v/>
      </c>
      <c r="Q112" s="57" t="str">
        <f t="shared" si="213"/>
        <v/>
      </c>
      <c r="R112" s="57" t="str">
        <f t="shared" si="214"/>
        <v/>
      </c>
      <c r="S112" s="57" t="str">
        <f t="shared" si="215"/>
        <v/>
      </c>
      <c r="T112" s="57" t="str">
        <f t="shared" si="216"/>
        <v/>
      </c>
      <c r="U112" s="57" t="str">
        <f t="shared" si="217"/>
        <v/>
      </c>
      <c r="V112" s="57" t="str">
        <f t="shared" si="218"/>
        <v/>
      </c>
      <c r="W112" s="57" t="str">
        <f t="shared" si="219"/>
        <v/>
      </c>
      <c r="X112" s="40"/>
      <c r="Y112" s="42" t="str">
        <f t="shared" si="220"/>
        <v/>
      </c>
      <c r="Z112" s="42" t="str">
        <f t="shared" si="221"/>
        <v/>
      </c>
      <c r="AA112" s="42" t="str">
        <f t="shared" si="222"/>
        <v/>
      </c>
      <c r="AB112" s="42" t="str">
        <f t="shared" si="223"/>
        <v/>
      </c>
      <c r="AC112" s="42" t="str">
        <f t="shared" si="224"/>
        <v/>
      </c>
    </row>
    <row r="113" spans="1:29" x14ac:dyDescent="0.25">
      <c r="A113" s="36"/>
      <c r="B113" s="37"/>
      <c r="C113" s="53"/>
      <c r="D113" s="53"/>
      <c r="E113" s="38"/>
      <c r="F113" s="38"/>
      <c r="G113" s="38"/>
      <c r="H113" s="46" t="s">
        <v>11</v>
      </c>
      <c r="I113" s="123">
        <f>SUM(I2:I112)</f>
        <v>1800</v>
      </c>
      <c r="J113" s="124">
        <f>SUM(J2:J112)</f>
        <v>1800</v>
      </c>
      <c r="K113" s="47" t="s">
        <v>17</v>
      </c>
      <c r="L113" s="48"/>
      <c r="M113" s="48"/>
      <c r="N113" s="39" t="s">
        <v>36</v>
      </c>
      <c r="O113" s="39" t="s">
        <v>22</v>
      </c>
      <c r="P113" s="39" t="s">
        <v>12</v>
      </c>
      <c r="Q113" s="39" t="s">
        <v>38</v>
      </c>
      <c r="R113" s="39" t="s">
        <v>20</v>
      </c>
      <c r="S113" s="39" t="s">
        <v>29</v>
      </c>
      <c r="T113" s="39" t="s">
        <v>32</v>
      </c>
      <c r="U113" s="39" t="s">
        <v>30</v>
      </c>
      <c r="V113" s="39" t="s">
        <v>31</v>
      </c>
      <c r="W113" s="39" t="s">
        <v>33</v>
      </c>
      <c r="X113" s="40"/>
      <c r="Y113" s="49" t="s">
        <v>23</v>
      </c>
      <c r="Z113" s="49" t="s">
        <v>24</v>
      </c>
      <c r="AA113" s="49" t="s">
        <v>25</v>
      </c>
      <c r="AB113" s="49" t="s">
        <v>26</v>
      </c>
      <c r="AC113" s="49" t="s">
        <v>27</v>
      </c>
    </row>
    <row r="114" spans="1:29" ht="18" x14ac:dyDescent="0.25">
      <c r="B114" s="18" t="s">
        <v>10</v>
      </c>
      <c r="C114" s="55"/>
      <c r="D114" s="55"/>
      <c r="E114" s="19"/>
      <c r="F114" s="19"/>
      <c r="G114" s="19"/>
      <c r="H114" s="20"/>
      <c r="I114" s="21"/>
      <c r="J114" s="13">
        <f>SUM(J2:J112)</f>
        <v>1800</v>
      </c>
      <c r="K114" s="22"/>
      <c r="L114" s="5"/>
      <c r="M114" s="15"/>
      <c r="N114" s="3">
        <f t="shared" ref="N114:AC114" si="225">SUM(N2:N112)</f>
        <v>1300</v>
      </c>
      <c r="O114" s="3">
        <f t="shared" si="225"/>
        <v>100</v>
      </c>
      <c r="P114" s="3">
        <f t="shared" si="225"/>
        <v>100</v>
      </c>
      <c r="Q114" s="3">
        <f t="shared" si="225"/>
        <v>0</v>
      </c>
      <c r="R114" s="3">
        <f t="shared" si="225"/>
        <v>300</v>
      </c>
      <c r="S114" s="3">
        <f t="shared" si="225"/>
        <v>0</v>
      </c>
      <c r="T114" s="3">
        <f t="shared" si="225"/>
        <v>0</v>
      </c>
      <c r="U114" s="3">
        <f t="shared" si="225"/>
        <v>0</v>
      </c>
      <c r="V114" s="3">
        <f t="shared" si="225"/>
        <v>0</v>
      </c>
      <c r="W114" s="3">
        <f t="shared" si="225"/>
        <v>0</v>
      </c>
      <c r="X114" s="3">
        <f t="shared" si="225"/>
        <v>0</v>
      </c>
      <c r="Y114" s="3">
        <f t="shared" si="225"/>
        <v>0</v>
      </c>
      <c r="Z114" s="3">
        <f t="shared" si="225"/>
        <v>0</v>
      </c>
      <c r="AA114" s="3">
        <f t="shared" si="225"/>
        <v>0</v>
      </c>
      <c r="AB114" s="3">
        <f t="shared" si="225"/>
        <v>0</v>
      </c>
      <c r="AC114" s="3">
        <f t="shared" si="225"/>
        <v>0</v>
      </c>
    </row>
    <row r="115" spans="1:29" x14ac:dyDescent="0.25">
      <c r="A115" s="22"/>
      <c r="B115" s="18" t="s">
        <v>14</v>
      </c>
      <c r="C115" s="56"/>
      <c r="D115" s="56"/>
      <c r="E115" s="18"/>
      <c r="F115" s="18"/>
      <c r="G115" s="18"/>
      <c r="H115" s="24"/>
      <c r="I115" s="25"/>
      <c r="J115" s="3">
        <v>10000</v>
      </c>
      <c r="K115" s="22"/>
      <c r="L115" s="5"/>
      <c r="M115" s="15"/>
      <c r="N115" s="3"/>
      <c r="O115" s="3"/>
      <c r="P115" s="3"/>
      <c r="Q115" s="3"/>
      <c r="R115" s="3"/>
      <c r="S115" s="3"/>
      <c r="T115" s="3"/>
      <c r="U115" s="3"/>
      <c r="V115" s="3"/>
      <c r="W115" s="3"/>
      <c r="Y115" s="4" t="e">
        <f>Y114/S114</f>
        <v>#DIV/0!</v>
      </c>
      <c r="Z115" s="4" t="e">
        <f>Z114/T114</f>
        <v>#DIV/0!</v>
      </c>
      <c r="AA115" s="4" t="e">
        <f>AA114/U114</f>
        <v>#DIV/0!</v>
      </c>
      <c r="AB115" s="4" t="e">
        <f>AB114/V114</f>
        <v>#DIV/0!</v>
      </c>
      <c r="AC115" s="4" t="e">
        <f>AC114/W114</f>
        <v>#DIV/0!</v>
      </c>
    </row>
    <row r="116" spans="1:29" x14ac:dyDescent="0.25">
      <c r="A116" s="22"/>
      <c r="B116" s="18" t="s">
        <v>15</v>
      </c>
      <c r="C116" s="56"/>
      <c r="D116" s="56"/>
      <c r="E116" s="18"/>
      <c r="F116" s="18"/>
      <c r="G116" s="18"/>
      <c r="H116" s="24"/>
      <c r="I116" s="25"/>
      <c r="J116" s="14">
        <f>J115-J114</f>
        <v>8200</v>
      </c>
      <c r="K116" s="22"/>
      <c r="L116" s="5"/>
      <c r="M116" s="15"/>
      <c r="N116" s="15"/>
      <c r="O116" s="101" t="s">
        <v>37</v>
      </c>
      <c r="P116" s="23">
        <f>SUM(N114:W114)</f>
        <v>1800</v>
      </c>
      <c r="Q116" s="3"/>
      <c r="R116" s="3"/>
      <c r="S116" s="3"/>
      <c r="T116" s="3"/>
      <c r="U116" s="3"/>
      <c r="V116" s="3"/>
      <c r="W116" s="3"/>
      <c r="Y116" s="5"/>
      <c r="Z116" s="26" t="s">
        <v>28</v>
      </c>
      <c r="AA116" s="3">
        <f>SUM(Y114:AC114)</f>
        <v>0</v>
      </c>
      <c r="AB116" s="5"/>
      <c r="AC116" s="5"/>
    </row>
    <row r="117" spans="1:29" x14ac:dyDescent="0.25">
      <c r="V117" s="8"/>
      <c r="W117" s="6"/>
      <c r="X117" s="5"/>
      <c r="Z117" s="4">
        <f>AA116/J114</f>
        <v>0</v>
      </c>
      <c r="AA117" s="5"/>
      <c r="AB117" s="5"/>
    </row>
    <row r="118" spans="1:29" x14ac:dyDescent="0.25">
      <c r="X118" s="7"/>
    </row>
    <row r="119" spans="1:29" x14ac:dyDescent="0.25">
      <c r="X119" s="7"/>
    </row>
    <row r="120" spans="1:29" x14ac:dyDescent="0.25">
      <c r="X120" s="7"/>
    </row>
    <row r="121" spans="1:29" x14ac:dyDescent="0.25">
      <c r="X121" s="7"/>
    </row>
    <row r="122" spans="1:29" x14ac:dyDescent="0.25">
      <c r="A122" s="17"/>
      <c r="X122" s="7"/>
    </row>
    <row r="123" spans="1:29" x14ac:dyDescent="0.25">
      <c r="X123" s="7"/>
    </row>
    <row r="124" spans="1:29" x14ac:dyDescent="0.25">
      <c r="X124" s="7"/>
    </row>
    <row r="125" spans="1:29" x14ac:dyDescent="0.25">
      <c r="X125" s="7"/>
    </row>
    <row r="126" spans="1:29" x14ac:dyDescent="0.25">
      <c r="X126" s="7"/>
    </row>
    <row r="127" spans="1:29" x14ac:dyDescent="0.25">
      <c r="X127" s="7"/>
    </row>
    <row r="128" spans="1:29" x14ac:dyDescent="0.25">
      <c r="X128" s="7"/>
    </row>
    <row r="129" spans="24:24" x14ac:dyDescent="0.25">
      <c r="X129" s="7"/>
    </row>
    <row r="130" spans="24:24" x14ac:dyDescent="0.25">
      <c r="X130" s="7"/>
    </row>
    <row r="131" spans="24:24" x14ac:dyDescent="0.25">
      <c r="X131" s="7"/>
    </row>
    <row r="132" spans="24:24" x14ac:dyDescent="0.25">
      <c r="X132" s="7"/>
    </row>
    <row r="133" spans="24:24" x14ac:dyDescent="0.25">
      <c r="X133" s="7"/>
    </row>
    <row r="134" spans="24:24" x14ac:dyDescent="0.25">
      <c r="X134" s="7"/>
    </row>
    <row r="135" spans="24:24" x14ac:dyDescent="0.25">
      <c r="X135" s="7"/>
    </row>
    <row r="136" spans="24:24" x14ac:dyDescent="0.25">
      <c r="X136" s="7"/>
    </row>
    <row r="137" spans="24:24" x14ac:dyDescent="0.25">
      <c r="X137" s="7"/>
    </row>
    <row r="138" spans="24:24" x14ac:dyDescent="0.25">
      <c r="X138" s="7"/>
    </row>
    <row r="139" spans="24:24" x14ac:dyDescent="0.25">
      <c r="X139" s="7"/>
    </row>
    <row r="140" spans="24:24" x14ac:dyDescent="0.25">
      <c r="X140" s="7"/>
    </row>
    <row r="141" spans="24:24" x14ac:dyDescent="0.25">
      <c r="X141" s="7"/>
    </row>
    <row r="142" spans="24:24" x14ac:dyDescent="0.25">
      <c r="X142" s="7"/>
    </row>
    <row r="143" spans="24:24" x14ac:dyDescent="0.25">
      <c r="X143" s="7"/>
    </row>
    <row r="144" spans="24:24" x14ac:dyDescent="0.25">
      <c r="X144" s="7"/>
    </row>
    <row r="145" spans="24:24" x14ac:dyDescent="0.25">
      <c r="X145" s="7"/>
    </row>
    <row r="146" spans="24:24" x14ac:dyDescent="0.25">
      <c r="X146" s="7"/>
    </row>
    <row r="147" spans="24:24" x14ac:dyDescent="0.25">
      <c r="X147" s="7"/>
    </row>
    <row r="148" spans="24:24" x14ac:dyDescent="0.25">
      <c r="X148" s="7"/>
    </row>
    <row r="149" spans="24:24" x14ac:dyDescent="0.25">
      <c r="X149" s="7"/>
    </row>
    <row r="150" spans="24:24" x14ac:dyDescent="0.25">
      <c r="X150" s="7"/>
    </row>
    <row r="151" spans="24:24" x14ac:dyDescent="0.25">
      <c r="X151" s="7"/>
    </row>
    <row r="152" spans="24:24" x14ac:dyDescent="0.25">
      <c r="X152" s="7"/>
    </row>
    <row r="153" spans="24:24" x14ac:dyDescent="0.25">
      <c r="X153" s="7"/>
    </row>
    <row r="154" spans="24:24" x14ac:dyDescent="0.25">
      <c r="X154" s="7"/>
    </row>
    <row r="155" spans="24:24" x14ac:dyDescent="0.25">
      <c r="X155" s="7"/>
    </row>
    <row r="156" spans="24:24" x14ac:dyDescent="0.25">
      <c r="X156" s="7"/>
    </row>
    <row r="157" spans="24:24" x14ac:dyDescent="0.25">
      <c r="X157" s="7"/>
    </row>
    <row r="158" spans="24:24" x14ac:dyDescent="0.25">
      <c r="X158" s="7"/>
    </row>
    <row r="159" spans="24:24" x14ac:dyDescent="0.25">
      <c r="X159" s="7"/>
    </row>
    <row r="160" spans="24:24" x14ac:dyDescent="0.25">
      <c r="X160" s="7"/>
    </row>
    <row r="161" spans="24:24" x14ac:dyDescent="0.25">
      <c r="X161" s="7"/>
    </row>
    <row r="162" spans="24:24" x14ac:dyDescent="0.25">
      <c r="X162" s="7"/>
    </row>
    <row r="163" spans="24:24" x14ac:dyDescent="0.25">
      <c r="X163" s="7"/>
    </row>
    <row r="164" spans="24:24" x14ac:dyDescent="0.25">
      <c r="X164" s="7"/>
    </row>
    <row r="165" spans="24:24" x14ac:dyDescent="0.25">
      <c r="X165" s="7"/>
    </row>
    <row r="166" spans="24:24" x14ac:dyDescent="0.25">
      <c r="X166" s="7"/>
    </row>
    <row r="167" spans="24:24" x14ac:dyDescent="0.25">
      <c r="X167" s="7"/>
    </row>
    <row r="168" spans="24:24" x14ac:dyDescent="0.25">
      <c r="X168" s="7"/>
    </row>
    <row r="169" spans="24:24" x14ac:dyDescent="0.25">
      <c r="X169" s="7"/>
    </row>
    <row r="170" spans="24:24" x14ac:dyDescent="0.25">
      <c r="X170" s="7"/>
    </row>
    <row r="171" spans="24:24" x14ac:dyDescent="0.25">
      <c r="X171" s="7"/>
    </row>
    <row r="172" spans="24:24" x14ac:dyDescent="0.25">
      <c r="X172" s="7"/>
    </row>
    <row r="173" spans="24:24" x14ac:dyDescent="0.25">
      <c r="X173" s="7"/>
    </row>
    <row r="174" spans="24:24" x14ac:dyDescent="0.25">
      <c r="X174" s="7"/>
    </row>
    <row r="175" spans="24:24" x14ac:dyDescent="0.25">
      <c r="X175" s="7"/>
    </row>
    <row r="176" spans="24:24" x14ac:dyDescent="0.25">
      <c r="X176" s="7"/>
    </row>
    <row r="177" spans="24:24" x14ac:dyDescent="0.25">
      <c r="X177" s="7"/>
    </row>
    <row r="178" spans="24:24" x14ac:dyDescent="0.25">
      <c r="X178" s="7"/>
    </row>
    <row r="179" spans="24:24" x14ac:dyDescent="0.25">
      <c r="X179" s="7"/>
    </row>
    <row r="180" spans="24:24" x14ac:dyDescent="0.25">
      <c r="X180" s="7"/>
    </row>
    <row r="181" spans="24:24" x14ac:dyDescent="0.25">
      <c r="X181" s="7"/>
    </row>
    <row r="182" spans="24:24" x14ac:dyDescent="0.25">
      <c r="X182" s="7"/>
    </row>
    <row r="183" spans="24:24" x14ac:dyDescent="0.25">
      <c r="X183" s="7"/>
    </row>
    <row r="184" spans="24:24" x14ac:dyDescent="0.25">
      <c r="X184" s="7"/>
    </row>
    <row r="185" spans="24:24" x14ac:dyDescent="0.25">
      <c r="X185" s="7"/>
    </row>
    <row r="186" spans="24:24" x14ac:dyDescent="0.25">
      <c r="X186" s="7"/>
    </row>
    <row r="187" spans="24:24" x14ac:dyDescent="0.25">
      <c r="X187" s="7"/>
    </row>
    <row r="188" spans="24:24" x14ac:dyDescent="0.25">
      <c r="X188" s="7"/>
    </row>
    <row r="189" spans="24:24" x14ac:dyDescent="0.25">
      <c r="X189" s="7"/>
    </row>
    <row r="190" spans="24:24" x14ac:dyDescent="0.25">
      <c r="X190" s="7"/>
    </row>
    <row r="191" spans="24:24" x14ac:dyDescent="0.25">
      <c r="X191" s="7"/>
    </row>
    <row r="192" spans="24:24" x14ac:dyDescent="0.25">
      <c r="X192" s="7"/>
    </row>
    <row r="193" spans="24:24" x14ac:dyDescent="0.25">
      <c r="X193" s="7"/>
    </row>
    <row r="194" spans="24:24" x14ac:dyDescent="0.25">
      <c r="X194" s="7"/>
    </row>
    <row r="195" spans="24:24" x14ac:dyDescent="0.25">
      <c r="X195" s="7"/>
    </row>
    <row r="196" spans="24:24" x14ac:dyDescent="0.25">
      <c r="X196" s="7"/>
    </row>
    <row r="197" spans="24:24" x14ac:dyDescent="0.25">
      <c r="X197" s="7"/>
    </row>
    <row r="198" spans="24:24" x14ac:dyDescent="0.25">
      <c r="X198" s="7"/>
    </row>
    <row r="199" spans="24:24" x14ac:dyDescent="0.25">
      <c r="X199" s="7"/>
    </row>
    <row r="200" spans="24:24" x14ac:dyDescent="0.25">
      <c r="X200" s="7"/>
    </row>
    <row r="201" spans="24:24" x14ac:dyDescent="0.25">
      <c r="X201" s="7"/>
    </row>
    <row r="202" spans="24:24" x14ac:dyDescent="0.25">
      <c r="X202" s="7"/>
    </row>
    <row r="203" spans="24:24" x14ac:dyDescent="0.25">
      <c r="X203" s="7"/>
    </row>
    <row r="204" spans="24:24" x14ac:dyDescent="0.25">
      <c r="X204" s="7"/>
    </row>
    <row r="205" spans="24:24" x14ac:dyDescent="0.25">
      <c r="X205" s="7"/>
    </row>
    <row r="206" spans="24:24" x14ac:dyDescent="0.25">
      <c r="X206" s="7"/>
    </row>
    <row r="207" spans="24:24" x14ac:dyDescent="0.25">
      <c r="X207" s="7"/>
    </row>
    <row r="208" spans="24:24" x14ac:dyDescent="0.25">
      <c r="X208" s="7"/>
    </row>
    <row r="209" spans="24:24" x14ac:dyDescent="0.25">
      <c r="X209" s="7"/>
    </row>
    <row r="210" spans="24:24" x14ac:dyDescent="0.25">
      <c r="X210" s="7"/>
    </row>
    <row r="211" spans="24:24" x14ac:dyDescent="0.25">
      <c r="X211" s="7"/>
    </row>
    <row r="212" spans="24:24" x14ac:dyDescent="0.25">
      <c r="X212" s="7"/>
    </row>
    <row r="213" spans="24:24" x14ac:dyDescent="0.25">
      <c r="X213" s="7"/>
    </row>
    <row r="214" spans="24:24" x14ac:dyDescent="0.25">
      <c r="X214" s="7"/>
    </row>
    <row r="215" spans="24:24" x14ac:dyDescent="0.25">
      <c r="X215" s="7"/>
    </row>
    <row r="216" spans="24:24" x14ac:dyDescent="0.25">
      <c r="X216" s="7"/>
    </row>
    <row r="217" spans="24:24" x14ac:dyDescent="0.25">
      <c r="X217" s="7"/>
    </row>
    <row r="218" spans="24:24" x14ac:dyDescent="0.25">
      <c r="X218" s="7"/>
    </row>
    <row r="219" spans="24:24" x14ac:dyDescent="0.25">
      <c r="X219" s="7"/>
    </row>
    <row r="220" spans="24:24" x14ac:dyDescent="0.25">
      <c r="X220" s="7"/>
    </row>
    <row r="221" spans="24:24" x14ac:dyDescent="0.25">
      <c r="X221" s="7"/>
    </row>
    <row r="222" spans="24:24" x14ac:dyDescent="0.25">
      <c r="X222" s="7"/>
    </row>
    <row r="223" spans="24:24" x14ac:dyDescent="0.25">
      <c r="X223" s="7"/>
    </row>
    <row r="224" spans="24:24" x14ac:dyDescent="0.25">
      <c r="X224" s="7"/>
    </row>
    <row r="225" spans="24:24" x14ac:dyDescent="0.25">
      <c r="X225" s="7"/>
    </row>
    <row r="226" spans="24:24" x14ac:dyDescent="0.25">
      <c r="X226" s="7"/>
    </row>
    <row r="227" spans="24:24" x14ac:dyDescent="0.25">
      <c r="X227" s="7"/>
    </row>
    <row r="228" spans="24:24" x14ac:dyDescent="0.25">
      <c r="X228" s="7"/>
    </row>
    <row r="229" spans="24:24" x14ac:dyDescent="0.25">
      <c r="X229" s="7"/>
    </row>
    <row r="230" spans="24:24" x14ac:dyDescent="0.25">
      <c r="X230" s="7"/>
    </row>
    <row r="231" spans="24:24" x14ac:dyDescent="0.25">
      <c r="X231" s="7"/>
    </row>
    <row r="232" spans="24:24" x14ac:dyDescent="0.25">
      <c r="X232" s="7"/>
    </row>
    <row r="233" spans="24:24" x14ac:dyDescent="0.25">
      <c r="X233" s="7"/>
    </row>
    <row r="234" spans="24:24" x14ac:dyDescent="0.25">
      <c r="X234" s="7"/>
    </row>
    <row r="235" spans="24:24" x14ac:dyDescent="0.25">
      <c r="X235" s="7"/>
    </row>
    <row r="236" spans="24:24" x14ac:dyDescent="0.25">
      <c r="X236" s="7"/>
    </row>
    <row r="237" spans="24:24" x14ac:dyDescent="0.25">
      <c r="X237" s="7"/>
    </row>
    <row r="238" spans="24:24" x14ac:dyDescent="0.25">
      <c r="X238" s="7"/>
    </row>
    <row r="239" spans="24:24" x14ac:dyDescent="0.25">
      <c r="X239" s="7"/>
    </row>
    <row r="240" spans="24:24" x14ac:dyDescent="0.25">
      <c r="X240" s="7"/>
    </row>
    <row r="241" spans="24:24" x14ac:dyDescent="0.25">
      <c r="X241" s="7"/>
    </row>
    <row r="242" spans="24:24" x14ac:dyDescent="0.25">
      <c r="X242" s="7"/>
    </row>
    <row r="243" spans="24:24" x14ac:dyDescent="0.25">
      <c r="X243" s="7"/>
    </row>
    <row r="244" spans="24:24" x14ac:dyDescent="0.25">
      <c r="X244" s="7"/>
    </row>
    <row r="245" spans="24:24" x14ac:dyDescent="0.25">
      <c r="X245" s="7"/>
    </row>
    <row r="246" spans="24:24" x14ac:dyDescent="0.25">
      <c r="X246" s="7"/>
    </row>
    <row r="247" spans="24:24" x14ac:dyDescent="0.25">
      <c r="X247" s="7"/>
    </row>
    <row r="248" spans="24:24" x14ac:dyDescent="0.25">
      <c r="X248" s="7"/>
    </row>
    <row r="249" spans="24:24" x14ac:dyDescent="0.25">
      <c r="X249" s="7"/>
    </row>
    <row r="250" spans="24:24" x14ac:dyDescent="0.25">
      <c r="X250" s="7"/>
    </row>
    <row r="251" spans="24:24" x14ac:dyDescent="0.25">
      <c r="X251" s="7"/>
    </row>
    <row r="252" spans="24:24" x14ac:dyDescent="0.25">
      <c r="X252" s="7"/>
    </row>
    <row r="253" spans="24:24" x14ac:dyDescent="0.25">
      <c r="X253" s="7"/>
    </row>
    <row r="254" spans="24:24" x14ac:dyDescent="0.25">
      <c r="X254" s="7"/>
    </row>
    <row r="255" spans="24:24" x14ac:dyDescent="0.25">
      <c r="X255" s="7"/>
    </row>
    <row r="256" spans="24:24" x14ac:dyDescent="0.25">
      <c r="X256" s="7"/>
    </row>
    <row r="257" spans="24:24" x14ac:dyDescent="0.25">
      <c r="X257" s="7"/>
    </row>
    <row r="258" spans="24:24" x14ac:dyDescent="0.25">
      <c r="X258" s="7"/>
    </row>
    <row r="259" spans="24:24" x14ac:dyDescent="0.25">
      <c r="X259" s="7"/>
    </row>
    <row r="260" spans="24:24" x14ac:dyDescent="0.25">
      <c r="X260" s="7"/>
    </row>
    <row r="261" spans="24:24" x14ac:dyDescent="0.25">
      <c r="X261" s="7"/>
    </row>
    <row r="262" spans="24:24" x14ac:dyDescent="0.25">
      <c r="X262" s="7"/>
    </row>
    <row r="263" spans="24:24" x14ac:dyDescent="0.25">
      <c r="X263" s="7"/>
    </row>
    <row r="264" spans="24:24" x14ac:dyDescent="0.25">
      <c r="X264" s="7"/>
    </row>
    <row r="265" spans="24:24" x14ac:dyDescent="0.25">
      <c r="X265" s="7"/>
    </row>
    <row r="266" spans="24:24" x14ac:dyDescent="0.25">
      <c r="X266" s="7"/>
    </row>
    <row r="267" spans="24:24" x14ac:dyDescent="0.25">
      <c r="X267" s="7"/>
    </row>
    <row r="268" spans="24:24" x14ac:dyDescent="0.25">
      <c r="X268" s="7"/>
    </row>
    <row r="269" spans="24:24" x14ac:dyDescent="0.25">
      <c r="X269" s="7"/>
    </row>
    <row r="270" spans="24:24" x14ac:dyDescent="0.25">
      <c r="X270" s="7"/>
    </row>
    <row r="271" spans="24:24" x14ac:dyDescent="0.25">
      <c r="X271" s="7"/>
    </row>
    <row r="272" spans="24:24" x14ac:dyDescent="0.25">
      <c r="X272" s="7"/>
    </row>
    <row r="273" spans="24:24" x14ac:dyDescent="0.25">
      <c r="X273" s="7"/>
    </row>
    <row r="274" spans="24:24" x14ac:dyDescent="0.25">
      <c r="X274" s="7"/>
    </row>
    <row r="275" spans="24:24" x14ac:dyDescent="0.25">
      <c r="X275" s="7"/>
    </row>
    <row r="276" spans="24:24" x14ac:dyDescent="0.25">
      <c r="X276" s="7"/>
    </row>
    <row r="277" spans="24:24" x14ac:dyDescent="0.25">
      <c r="X277" s="7"/>
    </row>
    <row r="278" spans="24:24" x14ac:dyDescent="0.25">
      <c r="X278" s="7"/>
    </row>
    <row r="279" spans="24:24" x14ac:dyDescent="0.25">
      <c r="X279" s="7"/>
    </row>
    <row r="280" spans="24:24" x14ac:dyDescent="0.25">
      <c r="X280" s="7"/>
    </row>
    <row r="281" spans="24:24" x14ac:dyDescent="0.25">
      <c r="X281" s="7"/>
    </row>
    <row r="282" spans="24:24" x14ac:dyDescent="0.25">
      <c r="X282" s="7"/>
    </row>
    <row r="283" spans="24:24" x14ac:dyDescent="0.25">
      <c r="X283" s="7"/>
    </row>
    <row r="284" spans="24:24" x14ac:dyDescent="0.25">
      <c r="X284" s="7"/>
    </row>
    <row r="285" spans="24:24" x14ac:dyDescent="0.25">
      <c r="X285" s="7"/>
    </row>
    <row r="286" spans="24:24" x14ac:dyDescent="0.25">
      <c r="X286" s="7"/>
    </row>
    <row r="287" spans="24:24" x14ac:dyDescent="0.25">
      <c r="X287" s="7"/>
    </row>
    <row r="288" spans="24:24" x14ac:dyDescent="0.25">
      <c r="X288" s="7"/>
    </row>
    <row r="289" spans="24:24" x14ac:dyDescent="0.25">
      <c r="X289" s="7"/>
    </row>
    <row r="290" spans="24:24" x14ac:dyDescent="0.25">
      <c r="X290" s="7"/>
    </row>
    <row r="291" spans="24:24" x14ac:dyDescent="0.25">
      <c r="X291" s="7"/>
    </row>
    <row r="292" spans="24:24" x14ac:dyDescent="0.25">
      <c r="X292" s="7"/>
    </row>
    <row r="293" spans="24:24" x14ac:dyDescent="0.25">
      <c r="X293" s="7"/>
    </row>
    <row r="294" spans="24:24" x14ac:dyDescent="0.25">
      <c r="X294" s="7"/>
    </row>
    <row r="295" spans="24:24" x14ac:dyDescent="0.25">
      <c r="X295" s="7"/>
    </row>
    <row r="296" spans="24:24" x14ac:dyDescent="0.25">
      <c r="X296" s="7"/>
    </row>
    <row r="297" spans="24:24" x14ac:dyDescent="0.25">
      <c r="X297" s="7"/>
    </row>
    <row r="298" spans="24:24" x14ac:dyDescent="0.25">
      <c r="X298" s="7"/>
    </row>
    <row r="299" spans="24:24" x14ac:dyDescent="0.25">
      <c r="X299" s="7"/>
    </row>
    <row r="300" spans="24:24" x14ac:dyDescent="0.25">
      <c r="X300" s="7"/>
    </row>
    <row r="301" spans="24:24" x14ac:dyDescent="0.25">
      <c r="X301" s="7"/>
    </row>
    <row r="302" spans="24:24" x14ac:dyDescent="0.25">
      <c r="X302" s="7"/>
    </row>
    <row r="303" spans="24:24" x14ac:dyDescent="0.25">
      <c r="X303" s="7"/>
    </row>
    <row r="304" spans="24:24" x14ac:dyDescent="0.25">
      <c r="X304" s="7"/>
    </row>
    <row r="305" spans="24:24" x14ac:dyDescent="0.25">
      <c r="X305" s="7"/>
    </row>
    <row r="306" spans="24:24" x14ac:dyDescent="0.25">
      <c r="X306" s="7"/>
    </row>
    <row r="307" spans="24:24" x14ac:dyDescent="0.25">
      <c r="X307" s="7"/>
    </row>
    <row r="308" spans="24:24" x14ac:dyDescent="0.25">
      <c r="X308" s="7"/>
    </row>
    <row r="309" spans="24:24" x14ac:dyDescent="0.25">
      <c r="X309" s="7"/>
    </row>
    <row r="310" spans="24:24" x14ac:dyDescent="0.25">
      <c r="X310" s="7"/>
    </row>
    <row r="311" spans="24:24" x14ac:dyDescent="0.25">
      <c r="X311" s="7"/>
    </row>
    <row r="312" spans="24:24" x14ac:dyDescent="0.25">
      <c r="X312" s="7"/>
    </row>
    <row r="313" spans="24:24" x14ac:dyDescent="0.25">
      <c r="X313" s="7"/>
    </row>
    <row r="314" spans="24:24" x14ac:dyDescent="0.25">
      <c r="X314" s="7"/>
    </row>
    <row r="315" spans="24:24" x14ac:dyDescent="0.25">
      <c r="X315" s="7"/>
    </row>
    <row r="316" spans="24:24" x14ac:dyDescent="0.25">
      <c r="X316" s="7"/>
    </row>
    <row r="317" spans="24:24" x14ac:dyDescent="0.25">
      <c r="X317" s="7"/>
    </row>
    <row r="318" spans="24:24" x14ac:dyDescent="0.25">
      <c r="X318" s="7"/>
    </row>
    <row r="319" spans="24:24" x14ac:dyDescent="0.25">
      <c r="X319" s="7"/>
    </row>
    <row r="320" spans="24:24" x14ac:dyDescent="0.25">
      <c r="X320" s="7"/>
    </row>
    <row r="321" spans="24:24" x14ac:dyDescent="0.25">
      <c r="X321" s="7"/>
    </row>
    <row r="322" spans="24:24" x14ac:dyDescent="0.25">
      <c r="X322" s="7"/>
    </row>
    <row r="323" spans="24:24" x14ac:dyDescent="0.25">
      <c r="X323" s="7"/>
    </row>
    <row r="324" spans="24:24" x14ac:dyDescent="0.25">
      <c r="X324" s="7"/>
    </row>
    <row r="325" spans="24:24" x14ac:dyDescent="0.25">
      <c r="X325" s="7"/>
    </row>
    <row r="326" spans="24:24" x14ac:dyDescent="0.25">
      <c r="X326" s="7"/>
    </row>
    <row r="327" spans="24:24" x14ac:dyDescent="0.25">
      <c r="X327" s="7"/>
    </row>
    <row r="328" spans="24:24" x14ac:dyDescent="0.25">
      <c r="X328" s="7"/>
    </row>
    <row r="329" spans="24:24" x14ac:dyDescent="0.25">
      <c r="X329" s="7"/>
    </row>
    <row r="330" spans="24:24" x14ac:dyDescent="0.25">
      <c r="X330" s="7"/>
    </row>
    <row r="331" spans="24:24" x14ac:dyDescent="0.25">
      <c r="X331" s="7"/>
    </row>
    <row r="332" spans="24:24" x14ac:dyDescent="0.25">
      <c r="X332" s="7"/>
    </row>
    <row r="333" spans="24:24" x14ac:dyDescent="0.25">
      <c r="X333" s="7"/>
    </row>
    <row r="334" spans="24:24" x14ac:dyDescent="0.25">
      <c r="X334" s="7"/>
    </row>
    <row r="335" spans="24:24" x14ac:dyDescent="0.25">
      <c r="X335" s="7"/>
    </row>
    <row r="336" spans="24:24" x14ac:dyDescent="0.25">
      <c r="X336" s="7"/>
    </row>
    <row r="337" spans="24:24" x14ac:dyDescent="0.25">
      <c r="X337" s="7"/>
    </row>
    <row r="338" spans="24:24" x14ac:dyDescent="0.25">
      <c r="X338" s="7"/>
    </row>
    <row r="339" spans="24:24" x14ac:dyDescent="0.25">
      <c r="X339" s="7"/>
    </row>
    <row r="340" spans="24:24" x14ac:dyDescent="0.25">
      <c r="X340" s="7"/>
    </row>
    <row r="341" spans="24:24" x14ac:dyDescent="0.25">
      <c r="X341" s="7"/>
    </row>
    <row r="342" spans="24:24" x14ac:dyDescent="0.25">
      <c r="X342" s="7"/>
    </row>
    <row r="343" spans="24:24" x14ac:dyDescent="0.25">
      <c r="X343" s="7"/>
    </row>
    <row r="344" spans="24:24" x14ac:dyDescent="0.25">
      <c r="X344" s="7"/>
    </row>
    <row r="345" spans="24:24" x14ac:dyDescent="0.25">
      <c r="X345" s="7"/>
    </row>
    <row r="346" spans="24:24" x14ac:dyDescent="0.25">
      <c r="X346" s="7"/>
    </row>
    <row r="347" spans="24:24" x14ac:dyDescent="0.25">
      <c r="X347" s="7"/>
    </row>
    <row r="348" spans="24:24" x14ac:dyDescent="0.25">
      <c r="X348" s="7"/>
    </row>
    <row r="349" spans="24:24" x14ac:dyDescent="0.25">
      <c r="X349" s="7"/>
    </row>
    <row r="350" spans="24:24" x14ac:dyDescent="0.25">
      <c r="X350" s="7"/>
    </row>
    <row r="351" spans="24:24" x14ac:dyDescent="0.25">
      <c r="X351" s="7"/>
    </row>
    <row r="352" spans="24:24" x14ac:dyDescent="0.25">
      <c r="X352" s="7"/>
    </row>
    <row r="353" spans="24:24" x14ac:dyDescent="0.25">
      <c r="X353" s="7"/>
    </row>
    <row r="354" spans="24:24" x14ac:dyDescent="0.25">
      <c r="X354" s="7"/>
    </row>
    <row r="355" spans="24:24" x14ac:dyDescent="0.25">
      <c r="X355" s="7"/>
    </row>
    <row r="356" spans="24:24" x14ac:dyDescent="0.25">
      <c r="X356" s="7"/>
    </row>
    <row r="357" spans="24:24" x14ac:dyDescent="0.25">
      <c r="X357" s="7"/>
    </row>
    <row r="358" spans="24:24" x14ac:dyDescent="0.25">
      <c r="X358" s="7"/>
    </row>
    <row r="359" spans="24:24" x14ac:dyDescent="0.25">
      <c r="X359" s="7"/>
    </row>
    <row r="360" spans="24:24" x14ac:dyDescent="0.25">
      <c r="X360" s="7"/>
    </row>
    <row r="361" spans="24:24" x14ac:dyDescent="0.25">
      <c r="X361" s="7"/>
    </row>
    <row r="362" spans="24:24" x14ac:dyDescent="0.25">
      <c r="X362" s="7"/>
    </row>
    <row r="363" spans="24:24" x14ac:dyDescent="0.25">
      <c r="X363" s="7"/>
    </row>
    <row r="364" spans="24:24" x14ac:dyDescent="0.25">
      <c r="X364" s="7"/>
    </row>
    <row r="365" spans="24:24" x14ac:dyDescent="0.25">
      <c r="X365" s="7"/>
    </row>
    <row r="366" spans="24:24" x14ac:dyDescent="0.25">
      <c r="X366" s="7"/>
    </row>
    <row r="367" spans="24:24" x14ac:dyDescent="0.25">
      <c r="X367" s="7"/>
    </row>
    <row r="368" spans="24:24" x14ac:dyDescent="0.25">
      <c r="X368" s="7"/>
    </row>
    <row r="369" spans="24:24" x14ac:dyDescent="0.25">
      <c r="X369" s="7"/>
    </row>
    <row r="370" spans="24:24" x14ac:dyDescent="0.25">
      <c r="X370" s="7"/>
    </row>
    <row r="371" spans="24:24" x14ac:dyDescent="0.25">
      <c r="X371" s="7"/>
    </row>
    <row r="372" spans="24:24" x14ac:dyDescent="0.25">
      <c r="X372" s="7"/>
    </row>
    <row r="373" spans="24:24" x14ac:dyDescent="0.25">
      <c r="X373" s="7"/>
    </row>
    <row r="374" spans="24:24" x14ac:dyDescent="0.25">
      <c r="X374" s="7"/>
    </row>
    <row r="375" spans="24:24" x14ac:dyDescent="0.25">
      <c r="X375" s="7"/>
    </row>
    <row r="376" spans="24:24" x14ac:dyDescent="0.25">
      <c r="X376" s="7"/>
    </row>
    <row r="377" spans="24:24" x14ac:dyDescent="0.25">
      <c r="X377" s="7"/>
    </row>
    <row r="378" spans="24:24" x14ac:dyDescent="0.25">
      <c r="X378" s="7"/>
    </row>
    <row r="379" spans="24:24" x14ac:dyDescent="0.25">
      <c r="X379" s="7"/>
    </row>
    <row r="380" spans="24:24" x14ac:dyDescent="0.25">
      <c r="X380" s="7"/>
    </row>
    <row r="381" spans="24:24" x14ac:dyDescent="0.25">
      <c r="X381" s="7"/>
    </row>
    <row r="382" spans="24:24" x14ac:dyDescent="0.25">
      <c r="X382" s="7"/>
    </row>
    <row r="383" spans="24:24" x14ac:dyDescent="0.25">
      <c r="X383" s="7"/>
    </row>
    <row r="384" spans="24:24" x14ac:dyDescent="0.25">
      <c r="X384" s="7"/>
    </row>
    <row r="385" spans="24:24" x14ac:dyDescent="0.25">
      <c r="X385" s="7"/>
    </row>
    <row r="386" spans="24:24" x14ac:dyDescent="0.25">
      <c r="X386" s="7"/>
    </row>
    <row r="387" spans="24:24" x14ac:dyDescent="0.25">
      <c r="X387" s="7"/>
    </row>
    <row r="388" spans="24:24" x14ac:dyDescent="0.25">
      <c r="X388" s="7"/>
    </row>
    <row r="389" spans="24:24" x14ac:dyDescent="0.25">
      <c r="X389" s="7"/>
    </row>
    <row r="390" spans="24:24" x14ac:dyDescent="0.25">
      <c r="X390" s="7"/>
    </row>
    <row r="391" spans="24:24" x14ac:dyDescent="0.25">
      <c r="X391" s="7"/>
    </row>
    <row r="392" spans="24:24" x14ac:dyDescent="0.25">
      <c r="X392" s="7"/>
    </row>
    <row r="393" spans="24:24" x14ac:dyDescent="0.25">
      <c r="X393" s="7"/>
    </row>
    <row r="394" spans="24:24" x14ac:dyDescent="0.25">
      <c r="X394" s="7"/>
    </row>
    <row r="395" spans="24:24" x14ac:dyDescent="0.25">
      <c r="X395" s="7"/>
    </row>
    <row r="396" spans="24:24" x14ac:dyDescent="0.25">
      <c r="X396" s="7"/>
    </row>
    <row r="397" spans="24:24" x14ac:dyDescent="0.25">
      <c r="X397" s="7"/>
    </row>
    <row r="398" spans="24:24" x14ac:dyDescent="0.25">
      <c r="X398" s="7"/>
    </row>
    <row r="399" spans="24:24" x14ac:dyDescent="0.25">
      <c r="X399" s="7"/>
    </row>
    <row r="400" spans="24:24" x14ac:dyDescent="0.25">
      <c r="X400" s="7"/>
    </row>
    <row r="401" spans="24:24" x14ac:dyDescent="0.25">
      <c r="X401" s="7"/>
    </row>
    <row r="402" spans="24:24" x14ac:dyDescent="0.25">
      <c r="X402" s="7"/>
    </row>
    <row r="403" spans="24:24" x14ac:dyDescent="0.25">
      <c r="X403" s="7"/>
    </row>
    <row r="404" spans="24:24" x14ac:dyDescent="0.25">
      <c r="X404" s="7"/>
    </row>
    <row r="405" spans="24:24" x14ac:dyDescent="0.25">
      <c r="X405" s="7"/>
    </row>
    <row r="406" spans="24:24" x14ac:dyDescent="0.25">
      <c r="X406" s="7"/>
    </row>
    <row r="407" spans="24:24" x14ac:dyDescent="0.25">
      <c r="X407" s="7"/>
    </row>
    <row r="408" spans="24:24" x14ac:dyDescent="0.25">
      <c r="X408" s="7"/>
    </row>
    <row r="409" spans="24:24" x14ac:dyDescent="0.25">
      <c r="X409" s="7"/>
    </row>
    <row r="410" spans="24:24" x14ac:dyDescent="0.25">
      <c r="X410" s="7"/>
    </row>
    <row r="411" spans="24:24" x14ac:dyDescent="0.25">
      <c r="X411" s="7"/>
    </row>
    <row r="412" spans="24:24" x14ac:dyDescent="0.25">
      <c r="X412" s="7"/>
    </row>
    <row r="413" spans="24:24" x14ac:dyDescent="0.25">
      <c r="X413" s="7"/>
    </row>
    <row r="414" spans="24:24" x14ac:dyDescent="0.25">
      <c r="X414" s="7"/>
    </row>
    <row r="415" spans="24:24" x14ac:dyDescent="0.25">
      <c r="X415" s="7"/>
    </row>
    <row r="416" spans="24:24" x14ac:dyDescent="0.25">
      <c r="X416" s="7"/>
    </row>
    <row r="417" spans="24:24" x14ac:dyDescent="0.25">
      <c r="X417" s="7"/>
    </row>
    <row r="418" spans="24:24" x14ac:dyDescent="0.25">
      <c r="X418" s="7"/>
    </row>
    <row r="419" spans="24:24" x14ac:dyDescent="0.25">
      <c r="X419" s="7"/>
    </row>
    <row r="420" spans="24:24" x14ac:dyDescent="0.25">
      <c r="X420" s="7"/>
    </row>
    <row r="421" spans="24:24" x14ac:dyDescent="0.25">
      <c r="X421" s="7"/>
    </row>
    <row r="422" spans="24:24" x14ac:dyDescent="0.25">
      <c r="X422" s="7"/>
    </row>
    <row r="423" spans="24:24" x14ac:dyDescent="0.25">
      <c r="X423" s="7"/>
    </row>
    <row r="424" spans="24:24" x14ac:dyDescent="0.25">
      <c r="X424" s="7"/>
    </row>
    <row r="425" spans="24:24" x14ac:dyDescent="0.25">
      <c r="X425" s="7"/>
    </row>
    <row r="426" spans="24:24" x14ac:dyDescent="0.25">
      <c r="X426" s="7"/>
    </row>
    <row r="427" spans="24:24" x14ac:dyDescent="0.25">
      <c r="X427" s="7"/>
    </row>
    <row r="428" spans="24:24" x14ac:dyDescent="0.25">
      <c r="X428" s="7"/>
    </row>
    <row r="429" spans="24:24" x14ac:dyDescent="0.25">
      <c r="X429" s="7"/>
    </row>
    <row r="430" spans="24:24" x14ac:dyDescent="0.25">
      <c r="X430" s="7"/>
    </row>
    <row r="431" spans="24:24" x14ac:dyDescent="0.25">
      <c r="X431" s="7"/>
    </row>
    <row r="432" spans="24:24" x14ac:dyDescent="0.25">
      <c r="X432" s="7"/>
    </row>
    <row r="433" spans="24:24" x14ac:dyDescent="0.25">
      <c r="X433" s="7"/>
    </row>
    <row r="434" spans="24:24" x14ac:dyDescent="0.25">
      <c r="X434" s="7"/>
    </row>
    <row r="435" spans="24:24" x14ac:dyDescent="0.25">
      <c r="X435" s="7"/>
    </row>
    <row r="436" spans="24:24" x14ac:dyDescent="0.25">
      <c r="X436" s="7"/>
    </row>
    <row r="437" spans="24:24" x14ac:dyDescent="0.25">
      <c r="X437" s="7"/>
    </row>
    <row r="438" spans="24:24" x14ac:dyDescent="0.25">
      <c r="X438" s="7"/>
    </row>
    <row r="439" spans="24:24" x14ac:dyDescent="0.25">
      <c r="X439" s="7"/>
    </row>
    <row r="440" spans="24:24" x14ac:dyDescent="0.25">
      <c r="X440" s="7"/>
    </row>
    <row r="441" spans="24:24" x14ac:dyDescent="0.25">
      <c r="X441" s="7"/>
    </row>
    <row r="442" spans="24:24" x14ac:dyDescent="0.25">
      <c r="X442" s="7"/>
    </row>
    <row r="443" spans="24:24" x14ac:dyDescent="0.25">
      <c r="X443" s="7"/>
    </row>
    <row r="444" spans="24:24" x14ac:dyDescent="0.25">
      <c r="X444" s="7"/>
    </row>
    <row r="445" spans="24:24" x14ac:dyDescent="0.25">
      <c r="X445" s="7"/>
    </row>
    <row r="446" spans="24:24" x14ac:dyDescent="0.25">
      <c r="X446" s="7"/>
    </row>
    <row r="447" spans="24:24" x14ac:dyDescent="0.25">
      <c r="X447" s="7"/>
    </row>
    <row r="448" spans="24:24" x14ac:dyDescent="0.25">
      <c r="X448" s="7"/>
    </row>
    <row r="449" spans="24:24" x14ac:dyDescent="0.25">
      <c r="X449" s="7"/>
    </row>
    <row r="450" spans="24:24" x14ac:dyDescent="0.25">
      <c r="X450" s="7"/>
    </row>
    <row r="451" spans="24:24" x14ac:dyDescent="0.25">
      <c r="X451" s="7"/>
    </row>
    <row r="452" spans="24:24" x14ac:dyDescent="0.25">
      <c r="X452" s="7"/>
    </row>
    <row r="453" spans="24:24" x14ac:dyDescent="0.25">
      <c r="X453" s="7"/>
    </row>
    <row r="454" spans="24:24" x14ac:dyDescent="0.25">
      <c r="X454" s="7"/>
    </row>
    <row r="455" spans="24:24" x14ac:dyDescent="0.25">
      <c r="X455" s="7"/>
    </row>
    <row r="456" spans="24:24" x14ac:dyDescent="0.25">
      <c r="X456" s="7"/>
    </row>
    <row r="457" spans="24:24" x14ac:dyDescent="0.25">
      <c r="X457" s="7"/>
    </row>
    <row r="458" spans="24:24" x14ac:dyDescent="0.25">
      <c r="X458" s="7"/>
    </row>
    <row r="459" spans="24:24" x14ac:dyDescent="0.25">
      <c r="X459" s="7"/>
    </row>
    <row r="460" spans="24:24" x14ac:dyDescent="0.25">
      <c r="X460" s="7"/>
    </row>
    <row r="461" spans="24:24" x14ac:dyDescent="0.25">
      <c r="X461" s="7"/>
    </row>
    <row r="462" spans="24:24" x14ac:dyDescent="0.25">
      <c r="X462" s="7"/>
    </row>
    <row r="463" spans="24:24" x14ac:dyDescent="0.25">
      <c r="X463" s="7"/>
    </row>
    <row r="464" spans="24:24" x14ac:dyDescent="0.25">
      <c r="X464" s="7"/>
    </row>
    <row r="465" spans="24:24" x14ac:dyDescent="0.25">
      <c r="X465" s="7"/>
    </row>
  </sheetData>
  <phoneticPr fontId="0" type="noConversion"/>
  <conditionalFormatting sqref="J116">
    <cfRule type="cellIs" dxfId="646" priority="237" stopIfTrue="1" operator="greaterThan">
      <formula>0</formula>
    </cfRule>
  </conditionalFormatting>
  <conditionalFormatting sqref="P116">
    <cfRule type="cellIs" dxfId="645" priority="238" stopIfTrue="1" operator="notEqual">
      <formula>$J$114</formula>
    </cfRule>
  </conditionalFormatting>
  <conditionalFormatting sqref="I113">
    <cfRule type="cellIs" dxfId="644" priority="239" stopIfTrue="1" operator="notEqual">
      <formula>$J$113</formula>
    </cfRule>
  </conditionalFormatting>
  <conditionalFormatting sqref="J113">
    <cfRule type="cellIs" dxfId="643" priority="240" stopIfTrue="1" operator="notEqual">
      <formula>$I$113</formula>
    </cfRule>
  </conditionalFormatting>
  <conditionalFormatting sqref="L1:M19 L86:M91 L104:L1048576 L39:M49">
    <cfRule type="cellIs" dxfId="642" priority="124" stopIfTrue="1" operator="equal">
      <formula>"!!!"</formula>
    </cfRule>
  </conditionalFormatting>
  <conditionalFormatting sqref="L20:M38">
    <cfRule type="cellIs" dxfId="641" priority="10" stopIfTrue="1" operator="equal">
      <formula>"!!!"</formula>
    </cfRule>
  </conditionalFormatting>
  <conditionalFormatting sqref="L50:M58">
    <cfRule type="cellIs" dxfId="640" priority="8" stopIfTrue="1" operator="equal">
      <formula>"!!!"</formula>
    </cfRule>
  </conditionalFormatting>
  <conditionalFormatting sqref="L59:M67">
    <cfRule type="cellIs" dxfId="639" priority="7" stopIfTrue="1" operator="equal">
      <formula>"!!!"</formula>
    </cfRule>
  </conditionalFormatting>
  <conditionalFormatting sqref="L68:M76">
    <cfRule type="cellIs" dxfId="638" priority="6" stopIfTrue="1" operator="equal">
      <formula>"!!!"</formula>
    </cfRule>
  </conditionalFormatting>
  <conditionalFormatting sqref="L77:M85">
    <cfRule type="cellIs" dxfId="637" priority="5" stopIfTrue="1" operator="equal">
      <formula>"!!!"</formula>
    </cfRule>
  </conditionalFormatting>
  <conditionalFormatting sqref="L92:M97">
    <cfRule type="cellIs" dxfId="636" priority="3" stopIfTrue="1" operator="equal">
      <formula>"!!!"</formula>
    </cfRule>
  </conditionalFormatting>
  <conditionalFormatting sqref="L98:M103">
    <cfRule type="cellIs" dxfId="635" priority="2" stopIfTrue="1" operator="equal">
      <formula>"!!!"</formula>
    </cfRule>
  </conditionalFormatting>
  <conditionalFormatting sqref="M113">
    <cfRule type="cellIs" dxfId="634" priority="1" stopIfTrue="1" operator="equal">
      <formula>"!!!"</formula>
    </cfRule>
  </conditionalFormatting>
  <dataValidations count="2">
    <dataValidation type="list" allowBlank="1" showInputMessage="1" showErrorMessage="1" errorTitle="Unzulässige Abteilung" error="Unzulässige Abteilung, eine der folgenden Wählen:_x000a_T, S, M, D, P_x000a_Req, Bühne, Bel, Ton" sqref="K104:K105 K113:K1048576">
      <formula1>$N$1:$W$1</formula1>
    </dataValidation>
    <dataValidation type="list" allowBlank="1" showInputMessage="1" showErrorMessage="1" errorTitle="Unzulässige Abteilung" error="Unzulässige Abteilung, eine der folgenden Wählen:_x000a_T, S, M, D, P_x000a_Req, B, Bel, Ton, Video" sqref="K106:K112 K99:K102 K21:K37 K51:K57 K60:K66 K69:K75 K93:K96 K87:K90 K78:K84 K2:K18 K40:K48">
      <formula1>$N$1:$W$1</formula1>
    </dataValidation>
  </dataValidations>
  <printOptions horizontalCentered="1"/>
  <pageMargins left="0.19685039370078741" right="0.19685039370078741" top="0.78740157480314965" bottom="0.39370078740157483" header="0.39370078740157483" footer="0.51181102362204722"/>
  <pageSetup paperSize="9" scale="61" fitToHeight="5" orientation="portrait" r:id="rId1"/>
  <headerFooter alignWithMargins="0">
    <oddHeader xml:space="preserve">&amp;C&amp;18&amp;F&amp;RAutor: </oddHeader>
  </headerFooter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9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  <row r="6" spans="1:8" x14ac:dyDescent="0.2">
      <c r="D6" t="s">
        <v>43</v>
      </c>
      <c r="E6" t="s">
        <v>43</v>
      </c>
      <c r="F6" t="s">
        <v>43</v>
      </c>
      <c r="G6" t="s">
        <v>43</v>
      </c>
      <c r="H6" t="s">
        <v>43</v>
      </c>
    </row>
    <row r="7" spans="1:8" x14ac:dyDescent="0.2">
      <c r="D7" t="s">
        <v>43</v>
      </c>
      <c r="E7" t="s">
        <v>43</v>
      </c>
      <c r="F7" t="s">
        <v>43</v>
      </c>
      <c r="G7" t="s">
        <v>43</v>
      </c>
      <c r="H7" t="s">
        <v>43</v>
      </c>
    </row>
    <row r="8" spans="1:8" x14ac:dyDescent="0.2">
      <c r="D8" t="s">
        <v>43</v>
      </c>
      <c r="E8" t="s">
        <v>43</v>
      </c>
      <c r="F8" t="s">
        <v>43</v>
      </c>
      <c r="G8" t="s">
        <v>43</v>
      </c>
      <c r="H8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6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6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6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E25" sqref="E25"/>
    </sheetView>
  </sheetViews>
  <sheetFormatPr baseColWidth="10" defaultRowHeight="12.75" x14ac:dyDescent="0.2"/>
  <cols>
    <col min="1" max="1" width="15.7109375" customWidth="1"/>
    <col min="2" max="2" width="10.140625" customWidth="1"/>
    <col min="3" max="3" width="3.5703125" customWidth="1"/>
    <col min="4" max="4" width="5" bestFit="1" customWidth="1"/>
    <col min="5" max="5" width="6.28515625" bestFit="1" customWidth="1"/>
    <col min="6" max="6" width="5" bestFit="1" customWidth="1"/>
    <col min="7" max="7" width="7" bestFit="1" customWidth="1"/>
    <col min="8" max="8" width="10" bestFit="1" customWidth="1"/>
    <col min="9" max="9" width="6.28515625" bestFit="1" customWidth="1"/>
    <col min="10" max="10" width="15.28515625" bestFit="1" customWidth="1"/>
    <col min="11" max="11" width="13" bestFit="1" customWidth="1"/>
    <col min="12" max="12" width="2.7109375" customWidth="1"/>
    <col min="13" max="13" width="9.42578125" bestFit="1" customWidth="1"/>
    <col min="14" max="14" width="5.28515625" bestFit="1" customWidth="1"/>
    <col min="15" max="15" width="9.5703125" bestFit="1" customWidth="1"/>
    <col min="16" max="16" width="2.7109375" customWidth="1"/>
    <col min="17" max="17" width="9.42578125" bestFit="1" customWidth="1"/>
    <col min="18" max="18" width="5.28515625" bestFit="1" customWidth="1"/>
    <col min="19" max="19" width="9.5703125" bestFit="1" customWidth="1"/>
    <col min="20" max="20" width="2.7109375" customWidth="1"/>
    <col min="21" max="21" width="10.7109375" bestFit="1" customWidth="1"/>
    <col min="22" max="22" width="7.5703125" bestFit="1" customWidth="1"/>
    <col min="23" max="23" width="9.5703125" bestFit="1" customWidth="1"/>
  </cols>
  <sheetData>
    <row r="1" spans="1:23" x14ac:dyDescent="0.2">
      <c r="A1" t="s">
        <v>52</v>
      </c>
    </row>
    <row r="2" spans="1:23" x14ac:dyDescent="0.2">
      <c r="A2" s="129" t="s">
        <v>48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23" x14ac:dyDescent="0.2">
      <c r="A3" s="127"/>
    </row>
    <row r="4" spans="1:23" x14ac:dyDescent="0.2">
      <c r="A4" s="125" t="s">
        <v>42</v>
      </c>
      <c r="B4" t="s">
        <v>46</v>
      </c>
    </row>
    <row r="6" spans="1:23" x14ac:dyDescent="0.2">
      <c r="A6" s="125" t="s">
        <v>51</v>
      </c>
      <c r="B6" s="128" t="s">
        <v>50</v>
      </c>
      <c r="C6" s="128" t="s">
        <v>49</v>
      </c>
      <c r="D6" t="s">
        <v>47</v>
      </c>
    </row>
    <row r="7" spans="1:23" x14ac:dyDescent="0.2">
      <c r="A7" s="121" t="s">
        <v>44</v>
      </c>
      <c r="B7" s="120"/>
      <c r="C7" s="122">
        <v>0</v>
      </c>
      <c r="D7" s="126">
        <v>0</v>
      </c>
      <c r="M7" s="121"/>
      <c r="N7" s="120"/>
      <c r="O7" s="122"/>
      <c r="Q7" s="121"/>
      <c r="R7" s="120"/>
      <c r="S7" s="122"/>
      <c r="U7" s="121"/>
      <c r="V7" s="120"/>
      <c r="W7" s="122"/>
    </row>
    <row r="8" spans="1:23" x14ac:dyDescent="0.2">
      <c r="A8" s="121" t="s">
        <v>45</v>
      </c>
      <c r="B8" s="120"/>
      <c r="C8" s="122">
        <v>0</v>
      </c>
      <c r="D8" s="126">
        <v>0</v>
      </c>
      <c r="M8" s="121"/>
      <c r="N8" s="120"/>
      <c r="O8" s="122"/>
      <c r="Q8" s="121"/>
      <c r="R8" s="120"/>
      <c r="S8" s="122"/>
      <c r="U8" s="121"/>
      <c r="V8" s="120"/>
      <c r="W8" s="122"/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sqref="A1:H94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  <row r="6" spans="1:8" x14ac:dyDescent="0.2">
      <c r="D6" t="s">
        <v>43</v>
      </c>
      <c r="E6" t="s">
        <v>43</v>
      </c>
      <c r="F6" t="s">
        <v>43</v>
      </c>
      <c r="G6" t="s">
        <v>43</v>
      </c>
      <c r="H6" t="s">
        <v>43</v>
      </c>
    </row>
    <row r="7" spans="1:8" x14ac:dyDescent="0.2">
      <c r="D7" t="s">
        <v>43</v>
      </c>
      <c r="E7" t="s">
        <v>43</v>
      </c>
      <c r="F7" t="s">
        <v>43</v>
      </c>
      <c r="G7" t="s">
        <v>43</v>
      </c>
      <c r="H7" t="s">
        <v>43</v>
      </c>
    </row>
    <row r="8" spans="1:8" x14ac:dyDescent="0.2">
      <c r="D8" t="s">
        <v>43</v>
      </c>
      <c r="E8" t="s">
        <v>43</v>
      </c>
      <c r="F8" t="s">
        <v>43</v>
      </c>
      <c r="G8" t="s">
        <v>43</v>
      </c>
      <c r="H8" t="s">
        <v>43</v>
      </c>
    </row>
    <row r="9" spans="1:8" x14ac:dyDescent="0.2">
      <c r="D9" t="s">
        <v>43</v>
      </c>
      <c r="E9" t="s">
        <v>43</v>
      </c>
      <c r="F9" t="s">
        <v>43</v>
      </c>
      <c r="G9" t="s">
        <v>43</v>
      </c>
      <c r="H9" t="s">
        <v>43</v>
      </c>
    </row>
    <row r="10" spans="1:8" x14ac:dyDescent="0.2">
      <c r="D10" t="s">
        <v>43</v>
      </c>
      <c r="E10" t="s">
        <v>43</v>
      </c>
      <c r="F10" t="s">
        <v>43</v>
      </c>
      <c r="G10" t="s">
        <v>43</v>
      </c>
      <c r="H10" t="s">
        <v>43</v>
      </c>
    </row>
    <row r="11" spans="1:8" x14ac:dyDescent="0.2">
      <c r="D11" t="s">
        <v>43</v>
      </c>
      <c r="E11" t="s">
        <v>43</v>
      </c>
      <c r="F11" t="s">
        <v>43</v>
      </c>
      <c r="G11" t="s">
        <v>43</v>
      </c>
      <c r="H11" t="s">
        <v>43</v>
      </c>
    </row>
    <row r="12" spans="1:8" x14ac:dyDescent="0.2">
      <c r="D12" t="s">
        <v>43</v>
      </c>
      <c r="E12" t="s">
        <v>43</v>
      </c>
      <c r="F12" t="s">
        <v>43</v>
      </c>
      <c r="G12" t="s">
        <v>43</v>
      </c>
      <c r="H12" t="s">
        <v>43</v>
      </c>
    </row>
    <row r="13" spans="1:8" x14ac:dyDescent="0.2">
      <c r="D13" t="s">
        <v>43</v>
      </c>
      <c r="E13" t="s">
        <v>43</v>
      </c>
      <c r="F13" t="s">
        <v>43</v>
      </c>
      <c r="G13" t="s">
        <v>43</v>
      </c>
      <c r="H13" t="s">
        <v>43</v>
      </c>
    </row>
    <row r="14" spans="1:8" x14ac:dyDescent="0.2">
      <c r="D14" t="s">
        <v>43</v>
      </c>
      <c r="E14" t="s">
        <v>43</v>
      </c>
      <c r="F14" t="s">
        <v>43</v>
      </c>
      <c r="G14" t="s">
        <v>43</v>
      </c>
      <c r="H14" t="s">
        <v>43</v>
      </c>
    </row>
    <row r="15" spans="1:8" x14ac:dyDescent="0.2">
      <c r="D15" t="s">
        <v>43</v>
      </c>
      <c r="E15" t="s">
        <v>43</v>
      </c>
      <c r="F15" t="s">
        <v>43</v>
      </c>
      <c r="G15" t="s">
        <v>43</v>
      </c>
      <c r="H15" t="s">
        <v>43</v>
      </c>
    </row>
    <row r="16" spans="1:8" x14ac:dyDescent="0.2">
      <c r="D16" t="s">
        <v>43</v>
      </c>
      <c r="E16" t="s">
        <v>43</v>
      </c>
      <c r="F16" t="s">
        <v>43</v>
      </c>
      <c r="G16" t="s">
        <v>43</v>
      </c>
      <c r="H16" t="s">
        <v>43</v>
      </c>
    </row>
    <row r="17" spans="4:8" x14ac:dyDescent="0.2">
      <c r="D17" t="s">
        <v>43</v>
      </c>
      <c r="E17" t="s">
        <v>43</v>
      </c>
      <c r="F17" t="s">
        <v>43</v>
      </c>
      <c r="G17" t="s">
        <v>43</v>
      </c>
      <c r="H17" t="s">
        <v>43</v>
      </c>
    </row>
    <row r="18" spans="4:8" x14ac:dyDescent="0.2">
      <c r="D18" t="s">
        <v>43</v>
      </c>
      <c r="E18" t="s">
        <v>43</v>
      </c>
      <c r="F18" t="s">
        <v>43</v>
      </c>
      <c r="G18" t="s">
        <v>43</v>
      </c>
      <c r="H18" t="s">
        <v>43</v>
      </c>
    </row>
    <row r="20" spans="4:8" x14ac:dyDescent="0.2">
      <c r="D20" t="s">
        <v>43</v>
      </c>
      <c r="G20" t="s">
        <v>43</v>
      </c>
    </row>
    <row r="21" spans="4:8" x14ac:dyDescent="0.2">
      <c r="D21" t="s">
        <v>43</v>
      </c>
      <c r="G21" t="s">
        <v>43</v>
      </c>
    </row>
    <row r="22" spans="4:8" x14ac:dyDescent="0.2">
      <c r="D22" t="s">
        <v>43</v>
      </c>
      <c r="G22" t="s">
        <v>43</v>
      </c>
    </row>
    <row r="23" spans="4:8" x14ac:dyDescent="0.2">
      <c r="D23" t="s">
        <v>43</v>
      </c>
      <c r="G23" t="s">
        <v>43</v>
      </c>
    </row>
    <row r="24" spans="4:8" x14ac:dyDescent="0.2">
      <c r="D24" t="s">
        <v>43</v>
      </c>
      <c r="G24" t="s">
        <v>43</v>
      </c>
    </row>
    <row r="25" spans="4:8" x14ac:dyDescent="0.2">
      <c r="D25" t="s">
        <v>43</v>
      </c>
      <c r="G25" t="s">
        <v>43</v>
      </c>
    </row>
    <row r="26" spans="4:8" x14ac:dyDescent="0.2">
      <c r="D26" t="s">
        <v>43</v>
      </c>
      <c r="G26" t="s">
        <v>43</v>
      </c>
    </row>
    <row r="27" spans="4:8" x14ac:dyDescent="0.2">
      <c r="D27" t="s">
        <v>43</v>
      </c>
      <c r="G27" t="s">
        <v>43</v>
      </c>
    </row>
    <row r="28" spans="4:8" x14ac:dyDescent="0.2">
      <c r="D28" t="s">
        <v>43</v>
      </c>
      <c r="G28" t="s">
        <v>43</v>
      </c>
    </row>
    <row r="29" spans="4:8" x14ac:dyDescent="0.2">
      <c r="D29" t="s">
        <v>43</v>
      </c>
      <c r="G29" t="s">
        <v>43</v>
      </c>
    </row>
    <row r="30" spans="4:8" x14ac:dyDescent="0.2">
      <c r="D30" t="s">
        <v>43</v>
      </c>
      <c r="G30" t="s">
        <v>43</v>
      </c>
    </row>
    <row r="31" spans="4:8" x14ac:dyDescent="0.2">
      <c r="D31" t="s">
        <v>43</v>
      </c>
      <c r="G31" t="s">
        <v>43</v>
      </c>
    </row>
    <row r="32" spans="4:8" x14ac:dyDescent="0.2">
      <c r="D32" t="s">
        <v>43</v>
      </c>
      <c r="G32" t="s">
        <v>43</v>
      </c>
    </row>
    <row r="33" spans="4:7" x14ac:dyDescent="0.2">
      <c r="D33" t="s">
        <v>43</v>
      </c>
      <c r="G33" t="s">
        <v>43</v>
      </c>
    </row>
    <row r="34" spans="4:7" x14ac:dyDescent="0.2">
      <c r="D34" t="s">
        <v>43</v>
      </c>
      <c r="G34" t="s">
        <v>43</v>
      </c>
    </row>
    <row r="35" spans="4:7" x14ac:dyDescent="0.2">
      <c r="D35" t="s">
        <v>43</v>
      </c>
      <c r="G35" t="s">
        <v>43</v>
      </c>
    </row>
    <row r="36" spans="4:7" x14ac:dyDescent="0.2">
      <c r="D36" t="s">
        <v>43</v>
      </c>
      <c r="G36" t="s">
        <v>43</v>
      </c>
    </row>
    <row r="38" spans="4:7" x14ac:dyDescent="0.2">
      <c r="D38" t="s">
        <v>43</v>
      </c>
      <c r="G38" t="s">
        <v>43</v>
      </c>
    </row>
    <row r="39" spans="4:7" x14ac:dyDescent="0.2">
      <c r="D39" t="s">
        <v>43</v>
      </c>
      <c r="G39" t="s">
        <v>43</v>
      </c>
    </row>
    <row r="40" spans="4:7" x14ac:dyDescent="0.2">
      <c r="D40" t="s">
        <v>43</v>
      </c>
      <c r="G40" t="s">
        <v>43</v>
      </c>
    </row>
    <row r="41" spans="4:7" x14ac:dyDescent="0.2">
      <c r="D41" t="s">
        <v>43</v>
      </c>
      <c r="G41" t="s">
        <v>43</v>
      </c>
    </row>
    <row r="42" spans="4:7" x14ac:dyDescent="0.2">
      <c r="D42" t="s">
        <v>43</v>
      </c>
      <c r="G42" t="s">
        <v>43</v>
      </c>
    </row>
    <row r="43" spans="4:7" x14ac:dyDescent="0.2">
      <c r="D43" t="s">
        <v>43</v>
      </c>
      <c r="G43" t="s">
        <v>43</v>
      </c>
    </row>
    <row r="44" spans="4:7" x14ac:dyDescent="0.2">
      <c r="D44" t="s">
        <v>43</v>
      </c>
      <c r="G44" t="s">
        <v>43</v>
      </c>
    </row>
    <row r="45" spans="4:7" x14ac:dyDescent="0.2">
      <c r="D45" t="s">
        <v>43</v>
      </c>
      <c r="G45" t="s">
        <v>43</v>
      </c>
    </row>
    <row r="46" spans="4:7" x14ac:dyDescent="0.2">
      <c r="D46" t="s">
        <v>43</v>
      </c>
      <c r="G46" t="s">
        <v>43</v>
      </c>
    </row>
    <row r="48" spans="4:7" x14ac:dyDescent="0.2">
      <c r="D48" t="s">
        <v>43</v>
      </c>
      <c r="G48" t="s">
        <v>43</v>
      </c>
    </row>
    <row r="49" spans="4:8" x14ac:dyDescent="0.2">
      <c r="D49" t="s">
        <v>43</v>
      </c>
      <c r="G49" t="s">
        <v>43</v>
      </c>
    </row>
    <row r="50" spans="4:8" x14ac:dyDescent="0.2">
      <c r="D50" t="s">
        <v>43</v>
      </c>
      <c r="G50" t="s">
        <v>43</v>
      </c>
    </row>
    <row r="51" spans="4:8" x14ac:dyDescent="0.2">
      <c r="D51" t="s">
        <v>43</v>
      </c>
      <c r="G51" t="s">
        <v>43</v>
      </c>
    </row>
    <row r="52" spans="4:8" x14ac:dyDescent="0.2">
      <c r="D52" t="s">
        <v>43</v>
      </c>
      <c r="G52" t="s">
        <v>43</v>
      </c>
    </row>
    <row r="53" spans="4:8" x14ac:dyDescent="0.2">
      <c r="D53" t="s">
        <v>43</v>
      </c>
      <c r="G53" t="s">
        <v>43</v>
      </c>
    </row>
    <row r="54" spans="4:8" x14ac:dyDescent="0.2">
      <c r="D54" t="s">
        <v>43</v>
      </c>
      <c r="G54" t="s">
        <v>43</v>
      </c>
    </row>
    <row r="56" spans="4:8" x14ac:dyDescent="0.2">
      <c r="D56" t="s">
        <v>43</v>
      </c>
      <c r="E56" t="s">
        <v>43</v>
      </c>
      <c r="F56" t="s">
        <v>43</v>
      </c>
      <c r="G56" t="s">
        <v>43</v>
      </c>
      <c r="H56" t="s">
        <v>43</v>
      </c>
    </row>
    <row r="57" spans="4:8" x14ac:dyDescent="0.2">
      <c r="D57" t="s">
        <v>43</v>
      </c>
      <c r="E57" t="s">
        <v>43</v>
      </c>
      <c r="F57" t="s">
        <v>43</v>
      </c>
      <c r="G57" t="s">
        <v>43</v>
      </c>
      <c r="H57" t="s">
        <v>43</v>
      </c>
    </row>
    <row r="58" spans="4:8" x14ac:dyDescent="0.2">
      <c r="D58" t="s">
        <v>43</v>
      </c>
      <c r="E58" t="s">
        <v>43</v>
      </c>
      <c r="F58" t="s">
        <v>43</v>
      </c>
      <c r="G58" t="s">
        <v>43</v>
      </c>
      <c r="H58" t="s">
        <v>43</v>
      </c>
    </row>
    <row r="59" spans="4:8" x14ac:dyDescent="0.2">
      <c r="D59" t="s">
        <v>43</v>
      </c>
      <c r="E59" t="s">
        <v>43</v>
      </c>
      <c r="F59" t="s">
        <v>43</v>
      </c>
      <c r="G59" t="s">
        <v>43</v>
      </c>
      <c r="H59" t="s">
        <v>43</v>
      </c>
    </row>
    <row r="60" spans="4:8" x14ac:dyDescent="0.2">
      <c r="D60" t="s">
        <v>43</v>
      </c>
      <c r="E60" t="s">
        <v>43</v>
      </c>
      <c r="F60" t="s">
        <v>43</v>
      </c>
      <c r="G60" t="s">
        <v>43</v>
      </c>
      <c r="H60" t="s">
        <v>43</v>
      </c>
    </row>
    <row r="61" spans="4:8" x14ac:dyDescent="0.2">
      <c r="D61" t="s">
        <v>43</v>
      </c>
      <c r="E61" t="s">
        <v>43</v>
      </c>
      <c r="F61" t="s">
        <v>43</v>
      </c>
      <c r="G61" t="s">
        <v>43</v>
      </c>
      <c r="H61" t="s">
        <v>43</v>
      </c>
    </row>
    <row r="62" spans="4:8" x14ac:dyDescent="0.2">
      <c r="D62" t="s">
        <v>43</v>
      </c>
      <c r="E62" t="s">
        <v>43</v>
      </c>
      <c r="F62" t="s">
        <v>43</v>
      </c>
      <c r="G62" t="s">
        <v>43</v>
      </c>
      <c r="H62" t="s">
        <v>43</v>
      </c>
    </row>
    <row r="64" spans="4:8" x14ac:dyDescent="0.2">
      <c r="D64" t="s">
        <v>43</v>
      </c>
      <c r="E64" t="s">
        <v>43</v>
      </c>
      <c r="F64" t="s">
        <v>43</v>
      </c>
      <c r="G64" t="s">
        <v>43</v>
      </c>
      <c r="H64" t="s">
        <v>43</v>
      </c>
    </row>
    <row r="65" spans="4:8" x14ac:dyDescent="0.2">
      <c r="D65" t="s">
        <v>43</v>
      </c>
      <c r="E65" t="s">
        <v>43</v>
      </c>
      <c r="F65" t="s">
        <v>43</v>
      </c>
      <c r="G65" t="s">
        <v>43</v>
      </c>
      <c r="H65" t="s">
        <v>43</v>
      </c>
    </row>
    <row r="66" spans="4:8" x14ac:dyDescent="0.2">
      <c r="D66" t="s">
        <v>43</v>
      </c>
      <c r="E66" t="s">
        <v>43</v>
      </c>
      <c r="F66" t="s">
        <v>43</v>
      </c>
      <c r="G66" t="s">
        <v>43</v>
      </c>
      <c r="H66" t="s">
        <v>43</v>
      </c>
    </row>
    <row r="67" spans="4:8" x14ac:dyDescent="0.2">
      <c r="D67" t="s">
        <v>43</v>
      </c>
      <c r="E67" t="s">
        <v>43</v>
      </c>
      <c r="F67" t="s">
        <v>43</v>
      </c>
      <c r="G67" t="s">
        <v>43</v>
      </c>
      <c r="H67" t="s">
        <v>43</v>
      </c>
    </row>
    <row r="68" spans="4:8" x14ac:dyDescent="0.2">
      <c r="D68" t="s">
        <v>43</v>
      </c>
      <c r="E68" t="s">
        <v>43</v>
      </c>
      <c r="F68" t="s">
        <v>43</v>
      </c>
      <c r="G68" t="s">
        <v>43</v>
      </c>
      <c r="H68" t="s">
        <v>43</v>
      </c>
    </row>
    <row r="69" spans="4:8" x14ac:dyDescent="0.2">
      <c r="D69" t="s">
        <v>43</v>
      </c>
      <c r="E69" t="s">
        <v>43</v>
      </c>
      <c r="F69" t="s">
        <v>43</v>
      </c>
      <c r="G69" t="s">
        <v>43</v>
      </c>
      <c r="H69" t="s">
        <v>43</v>
      </c>
    </row>
    <row r="70" spans="4:8" x14ac:dyDescent="0.2">
      <c r="D70" t="s">
        <v>43</v>
      </c>
      <c r="E70" t="s">
        <v>43</v>
      </c>
      <c r="F70" t="s">
        <v>43</v>
      </c>
      <c r="G70" t="s">
        <v>43</v>
      </c>
      <c r="H70" t="s">
        <v>43</v>
      </c>
    </row>
    <row r="72" spans="4:8" x14ac:dyDescent="0.2">
      <c r="D72" t="s">
        <v>43</v>
      </c>
      <c r="E72" t="s">
        <v>43</v>
      </c>
      <c r="F72" t="s">
        <v>43</v>
      </c>
      <c r="G72" t="s">
        <v>43</v>
      </c>
      <c r="H72" t="s">
        <v>43</v>
      </c>
    </row>
    <row r="73" spans="4:8" x14ac:dyDescent="0.2">
      <c r="D73" t="s">
        <v>43</v>
      </c>
      <c r="E73" t="s">
        <v>43</v>
      </c>
      <c r="F73" t="s">
        <v>43</v>
      </c>
      <c r="G73" t="s">
        <v>43</v>
      </c>
      <c r="H73" t="s">
        <v>43</v>
      </c>
    </row>
    <row r="74" spans="4:8" x14ac:dyDescent="0.2">
      <c r="D74" t="s">
        <v>43</v>
      </c>
      <c r="E74" t="s">
        <v>43</v>
      </c>
      <c r="F74" t="s">
        <v>43</v>
      </c>
      <c r="G74" t="s">
        <v>43</v>
      </c>
      <c r="H74" t="s">
        <v>43</v>
      </c>
    </row>
    <row r="75" spans="4:8" x14ac:dyDescent="0.2">
      <c r="D75" t="s">
        <v>43</v>
      </c>
      <c r="E75" t="s">
        <v>43</v>
      </c>
      <c r="F75" t="s">
        <v>43</v>
      </c>
      <c r="G75" t="s">
        <v>43</v>
      </c>
      <c r="H75" t="s">
        <v>43</v>
      </c>
    </row>
    <row r="76" spans="4:8" x14ac:dyDescent="0.2">
      <c r="D76" t="s">
        <v>43</v>
      </c>
      <c r="E76" t="s">
        <v>43</v>
      </c>
      <c r="F76" t="s">
        <v>43</v>
      </c>
      <c r="G76" t="s">
        <v>43</v>
      </c>
      <c r="H76" t="s">
        <v>43</v>
      </c>
    </row>
    <row r="77" spans="4:8" x14ac:dyDescent="0.2">
      <c r="D77" t="s">
        <v>43</v>
      </c>
      <c r="E77" t="s">
        <v>43</v>
      </c>
      <c r="F77" t="s">
        <v>43</v>
      </c>
      <c r="G77" t="s">
        <v>43</v>
      </c>
      <c r="H77" t="s">
        <v>43</v>
      </c>
    </row>
    <row r="78" spans="4:8" x14ac:dyDescent="0.2">
      <c r="D78" t="s">
        <v>43</v>
      </c>
      <c r="E78" t="s">
        <v>43</v>
      </c>
      <c r="F78" t="s">
        <v>43</v>
      </c>
      <c r="G78" t="s">
        <v>43</v>
      </c>
      <c r="H78" t="s">
        <v>43</v>
      </c>
    </row>
    <row r="80" spans="4:8" x14ac:dyDescent="0.2">
      <c r="D80" t="s">
        <v>43</v>
      </c>
      <c r="E80" t="s">
        <v>43</v>
      </c>
      <c r="F80" t="s">
        <v>43</v>
      </c>
      <c r="G80" t="s">
        <v>43</v>
      </c>
      <c r="H80" t="s">
        <v>43</v>
      </c>
    </row>
    <row r="81" spans="4:8" x14ac:dyDescent="0.2">
      <c r="D81" t="s">
        <v>43</v>
      </c>
      <c r="E81" t="s">
        <v>43</v>
      </c>
      <c r="F81" t="s">
        <v>43</v>
      </c>
      <c r="G81" t="s">
        <v>43</v>
      </c>
      <c r="H81" t="s">
        <v>43</v>
      </c>
    </row>
    <row r="82" spans="4:8" x14ac:dyDescent="0.2">
      <c r="D82" t="s">
        <v>43</v>
      </c>
      <c r="E82" t="s">
        <v>43</v>
      </c>
      <c r="F82" t="s">
        <v>43</v>
      </c>
      <c r="G82" t="s">
        <v>43</v>
      </c>
      <c r="H82" t="s">
        <v>43</v>
      </c>
    </row>
    <row r="83" spans="4:8" x14ac:dyDescent="0.2">
      <c r="D83" t="s">
        <v>43</v>
      </c>
      <c r="E83" t="s">
        <v>43</v>
      </c>
      <c r="F83" t="s">
        <v>43</v>
      </c>
      <c r="G83" t="s">
        <v>43</v>
      </c>
      <c r="H83" t="s">
        <v>43</v>
      </c>
    </row>
    <row r="85" spans="4:8" x14ac:dyDescent="0.2">
      <c r="D85" t="s">
        <v>43</v>
      </c>
      <c r="E85" t="s">
        <v>43</v>
      </c>
      <c r="F85" t="s">
        <v>43</v>
      </c>
      <c r="G85" t="s">
        <v>43</v>
      </c>
      <c r="H85" t="s">
        <v>43</v>
      </c>
    </row>
    <row r="86" spans="4:8" x14ac:dyDescent="0.2">
      <c r="D86" t="s">
        <v>43</v>
      </c>
      <c r="E86" t="s">
        <v>43</v>
      </c>
      <c r="F86" t="s">
        <v>43</v>
      </c>
      <c r="G86" t="s">
        <v>43</v>
      </c>
      <c r="H86" t="s">
        <v>43</v>
      </c>
    </row>
    <row r="87" spans="4:8" x14ac:dyDescent="0.2">
      <c r="D87" t="s">
        <v>43</v>
      </c>
      <c r="E87" t="s">
        <v>43</v>
      </c>
      <c r="F87" t="s">
        <v>43</v>
      </c>
      <c r="G87" t="s">
        <v>43</v>
      </c>
      <c r="H87" t="s">
        <v>43</v>
      </c>
    </row>
    <row r="88" spans="4:8" x14ac:dyDescent="0.2">
      <c r="D88" t="s">
        <v>43</v>
      </c>
      <c r="E88" t="s">
        <v>43</v>
      </c>
      <c r="F88" t="s">
        <v>43</v>
      </c>
      <c r="G88" t="s">
        <v>43</v>
      </c>
      <c r="H88" t="s">
        <v>43</v>
      </c>
    </row>
    <row r="90" spans="4:8" x14ac:dyDescent="0.2">
      <c r="D90" t="s">
        <v>43</v>
      </c>
      <c r="E90" t="s">
        <v>43</v>
      </c>
      <c r="F90" t="s">
        <v>43</v>
      </c>
      <c r="G90" t="s">
        <v>43</v>
      </c>
      <c r="H90" t="s">
        <v>43</v>
      </c>
    </row>
    <row r="91" spans="4:8" x14ac:dyDescent="0.2">
      <c r="D91" t="s">
        <v>43</v>
      </c>
      <c r="E91" t="s">
        <v>43</v>
      </c>
      <c r="F91" t="s">
        <v>43</v>
      </c>
      <c r="G91" t="s">
        <v>43</v>
      </c>
      <c r="H91" t="s">
        <v>43</v>
      </c>
    </row>
    <row r="92" spans="4:8" x14ac:dyDescent="0.2">
      <c r="D92" t="s">
        <v>43</v>
      </c>
      <c r="E92" t="s">
        <v>43</v>
      </c>
      <c r="F92" t="s">
        <v>43</v>
      </c>
      <c r="G92" t="s">
        <v>43</v>
      </c>
      <c r="H92" t="s">
        <v>43</v>
      </c>
    </row>
    <row r="93" spans="4:8" x14ac:dyDescent="0.2">
      <c r="D93" t="s">
        <v>43</v>
      </c>
      <c r="E93" t="s">
        <v>43</v>
      </c>
      <c r="F93" t="s">
        <v>43</v>
      </c>
      <c r="G93" t="s">
        <v>43</v>
      </c>
      <c r="H93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H19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  <row r="6" spans="1:8" x14ac:dyDescent="0.2">
      <c r="D6" t="s">
        <v>43</v>
      </c>
      <c r="E6" t="s">
        <v>43</v>
      </c>
      <c r="F6" t="s">
        <v>43</v>
      </c>
      <c r="G6" t="s">
        <v>43</v>
      </c>
      <c r="H6" t="s">
        <v>43</v>
      </c>
    </row>
    <row r="7" spans="1:8" x14ac:dyDescent="0.2">
      <c r="D7" t="s">
        <v>43</v>
      </c>
      <c r="E7" t="s">
        <v>43</v>
      </c>
      <c r="F7" t="s">
        <v>43</v>
      </c>
      <c r="G7" t="s">
        <v>43</v>
      </c>
      <c r="H7" t="s">
        <v>43</v>
      </c>
    </row>
    <row r="8" spans="1:8" x14ac:dyDescent="0.2">
      <c r="D8" t="s">
        <v>43</v>
      </c>
      <c r="E8" t="s">
        <v>43</v>
      </c>
      <c r="F8" t="s">
        <v>43</v>
      </c>
      <c r="G8" t="s">
        <v>43</v>
      </c>
      <c r="H8" t="s">
        <v>43</v>
      </c>
    </row>
    <row r="9" spans="1:8" x14ac:dyDescent="0.2">
      <c r="D9" t="s">
        <v>43</v>
      </c>
      <c r="E9" t="s">
        <v>43</v>
      </c>
      <c r="F9" t="s">
        <v>43</v>
      </c>
      <c r="G9" t="s">
        <v>43</v>
      </c>
      <c r="H9" t="s">
        <v>43</v>
      </c>
    </row>
    <row r="10" spans="1:8" x14ac:dyDescent="0.2">
      <c r="D10" t="s">
        <v>43</v>
      </c>
      <c r="E10" t="s">
        <v>43</v>
      </c>
      <c r="F10" t="s">
        <v>43</v>
      </c>
      <c r="G10" t="s">
        <v>43</v>
      </c>
      <c r="H10" t="s">
        <v>43</v>
      </c>
    </row>
    <row r="11" spans="1:8" x14ac:dyDescent="0.2">
      <c r="D11" t="s">
        <v>43</v>
      </c>
      <c r="E11" t="s">
        <v>43</v>
      </c>
      <c r="F11" t="s">
        <v>43</v>
      </c>
      <c r="G11" t="s">
        <v>43</v>
      </c>
      <c r="H11" t="s">
        <v>43</v>
      </c>
    </row>
    <row r="12" spans="1:8" x14ac:dyDescent="0.2">
      <c r="D12" t="s">
        <v>43</v>
      </c>
      <c r="E12" t="s">
        <v>43</v>
      </c>
      <c r="F12" t="s">
        <v>43</v>
      </c>
      <c r="G12" t="s">
        <v>43</v>
      </c>
      <c r="H12" t="s">
        <v>43</v>
      </c>
    </row>
    <row r="13" spans="1:8" x14ac:dyDescent="0.2">
      <c r="D13" t="s">
        <v>43</v>
      </c>
      <c r="E13" t="s">
        <v>43</v>
      </c>
      <c r="F13" t="s">
        <v>43</v>
      </c>
      <c r="G13" t="s">
        <v>43</v>
      </c>
      <c r="H13" t="s">
        <v>43</v>
      </c>
    </row>
    <row r="14" spans="1:8" x14ac:dyDescent="0.2">
      <c r="D14" t="s">
        <v>43</v>
      </c>
      <c r="E14" t="s">
        <v>43</v>
      </c>
      <c r="F14" t="s">
        <v>43</v>
      </c>
      <c r="G14" t="s">
        <v>43</v>
      </c>
      <c r="H14" t="s">
        <v>43</v>
      </c>
    </row>
    <row r="15" spans="1:8" x14ac:dyDescent="0.2">
      <c r="D15" t="s">
        <v>43</v>
      </c>
      <c r="E15" t="s">
        <v>43</v>
      </c>
      <c r="F15" t="s">
        <v>43</v>
      </c>
      <c r="G15" t="s">
        <v>43</v>
      </c>
      <c r="H15" t="s">
        <v>43</v>
      </c>
    </row>
    <row r="16" spans="1:8" x14ac:dyDescent="0.2">
      <c r="D16" t="s">
        <v>43</v>
      </c>
      <c r="E16" t="s">
        <v>43</v>
      </c>
      <c r="F16" t="s">
        <v>43</v>
      </c>
      <c r="G16" t="s">
        <v>43</v>
      </c>
      <c r="H16" t="s">
        <v>43</v>
      </c>
    </row>
    <row r="17" spans="4:8" x14ac:dyDescent="0.2">
      <c r="D17" t="s">
        <v>43</v>
      </c>
      <c r="E17" t="s">
        <v>43</v>
      </c>
      <c r="F17" t="s">
        <v>43</v>
      </c>
      <c r="G17" t="s">
        <v>43</v>
      </c>
      <c r="H17" t="s">
        <v>43</v>
      </c>
    </row>
    <row r="18" spans="4:8" x14ac:dyDescent="0.2">
      <c r="D18" t="s">
        <v>43</v>
      </c>
      <c r="E18" t="s">
        <v>43</v>
      </c>
      <c r="F18" t="s">
        <v>43</v>
      </c>
      <c r="G18" t="s">
        <v>43</v>
      </c>
      <c r="H18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H19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G2" t="s">
        <v>43</v>
      </c>
    </row>
    <row r="3" spans="1:8" x14ac:dyDescent="0.2">
      <c r="D3" t="s">
        <v>43</v>
      </c>
      <c r="G3" t="s">
        <v>43</v>
      </c>
    </row>
    <row r="4" spans="1:8" x14ac:dyDescent="0.2">
      <c r="D4" t="s">
        <v>43</v>
      </c>
      <c r="G4" t="s">
        <v>43</v>
      </c>
    </row>
    <row r="5" spans="1:8" x14ac:dyDescent="0.2">
      <c r="D5" t="s">
        <v>43</v>
      </c>
      <c r="G5" t="s">
        <v>43</v>
      </c>
    </row>
    <row r="6" spans="1:8" x14ac:dyDescent="0.2">
      <c r="D6" t="s">
        <v>43</v>
      </c>
      <c r="G6" t="s">
        <v>43</v>
      </c>
    </row>
    <row r="7" spans="1:8" x14ac:dyDescent="0.2">
      <c r="D7" t="s">
        <v>43</v>
      </c>
      <c r="G7" t="s">
        <v>43</v>
      </c>
    </row>
    <row r="8" spans="1:8" x14ac:dyDescent="0.2">
      <c r="D8" t="s">
        <v>43</v>
      </c>
      <c r="G8" t="s">
        <v>43</v>
      </c>
    </row>
    <row r="9" spans="1:8" x14ac:dyDescent="0.2">
      <c r="D9" t="s">
        <v>43</v>
      </c>
      <c r="G9" t="s">
        <v>43</v>
      </c>
    </row>
    <row r="10" spans="1:8" x14ac:dyDescent="0.2">
      <c r="D10" t="s">
        <v>43</v>
      </c>
      <c r="G10" t="s">
        <v>43</v>
      </c>
    </row>
    <row r="11" spans="1:8" x14ac:dyDescent="0.2">
      <c r="D11" t="s">
        <v>43</v>
      </c>
      <c r="G11" t="s">
        <v>43</v>
      </c>
    </row>
    <row r="12" spans="1:8" x14ac:dyDescent="0.2">
      <c r="D12" t="s">
        <v>43</v>
      </c>
      <c r="G12" t="s">
        <v>43</v>
      </c>
    </row>
    <row r="13" spans="1:8" x14ac:dyDescent="0.2">
      <c r="D13" t="s">
        <v>43</v>
      </c>
      <c r="G13" t="s">
        <v>43</v>
      </c>
    </row>
    <row r="14" spans="1:8" x14ac:dyDescent="0.2">
      <c r="D14" t="s">
        <v>43</v>
      </c>
      <c r="G14" t="s">
        <v>43</v>
      </c>
    </row>
    <row r="15" spans="1:8" x14ac:dyDescent="0.2">
      <c r="D15" t="s">
        <v>43</v>
      </c>
      <c r="G15" t="s">
        <v>43</v>
      </c>
    </row>
    <row r="16" spans="1:8" x14ac:dyDescent="0.2">
      <c r="D16" t="s">
        <v>43</v>
      </c>
      <c r="G16" t="s">
        <v>43</v>
      </c>
    </row>
    <row r="17" spans="4:7" x14ac:dyDescent="0.2">
      <c r="D17" t="s">
        <v>43</v>
      </c>
      <c r="G17" t="s">
        <v>43</v>
      </c>
    </row>
    <row r="18" spans="4:7" x14ac:dyDescent="0.2">
      <c r="D18" t="s">
        <v>43</v>
      </c>
      <c r="G18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1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G2" t="s">
        <v>43</v>
      </c>
    </row>
    <row r="3" spans="1:8" x14ac:dyDescent="0.2">
      <c r="D3" t="s">
        <v>43</v>
      </c>
      <c r="G3" t="s">
        <v>43</v>
      </c>
    </row>
    <row r="4" spans="1:8" x14ac:dyDescent="0.2">
      <c r="D4" t="s">
        <v>43</v>
      </c>
      <c r="G4" t="s">
        <v>43</v>
      </c>
    </row>
    <row r="5" spans="1:8" x14ac:dyDescent="0.2">
      <c r="D5" t="s">
        <v>43</v>
      </c>
      <c r="G5" t="s">
        <v>43</v>
      </c>
    </row>
    <row r="6" spans="1:8" x14ac:dyDescent="0.2">
      <c r="D6" t="s">
        <v>43</v>
      </c>
      <c r="G6" t="s">
        <v>43</v>
      </c>
    </row>
    <row r="7" spans="1:8" x14ac:dyDescent="0.2">
      <c r="D7" t="s">
        <v>43</v>
      </c>
      <c r="G7" t="s">
        <v>43</v>
      </c>
    </row>
    <row r="8" spans="1:8" x14ac:dyDescent="0.2">
      <c r="D8" t="s">
        <v>43</v>
      </c>
      <c r="G8" t="s">
        <v>43</v>
      </c>
    </row>
    <row r="9" spans="1:8" x14ac:dyDescent="0.2">
      <c r="D9" t="s">
        <v>43</v>
      </c>
      <c r="G9" t="s">
        <v>43</v>
      </c>
    </row>
    <row r="10" spans="1:8" x14ac:dyDescent="0.2">
      <c r="D10" t="s">
        <v>43</v>
      </c>
      <c r="G10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9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G2" t="s">
        <v>43</v>
      </c>
    </row>
    <row r="3" spans="1:8" x14ac:dyDescent="0.2">
      <c r="D3" t="s">
        <v>43</v>
      </c>
      <c r="G3" t="s">
        <v>43</v>
      </c>
    </row>
    <row r="4" spans="1:8" x14ac:dyDescent="0.2">
      <c r="D4" t="s">
        <v>43</v>
      </c>
      <c r="G4" t="s">
        <v>43</v>
      </c>
    </row>
    <row r="5" spans="1:8" x14ac:dyDescent="0.2">
      <c r="D5" t="s">
        <v>43</v>
      </c>
      <c r="G5" t="s">
        <v>43</v>
      </c>
    </row>
    <row r="6" spans="1:8" x14ac:dyDescent="0.2">
      <c r="D6" t="s">
        <v>43</v>
      </c>
      <c r="G6" t="s">
        <v>43</v>
      </c>
    </row>
    <row r="7" spans="1:8" x14ac:dyDescent="0.2">
      <c r="D7" t="s">
        <v>43</v>
      </c>
      <c r="G7" t="s">
        <v>43</v>
      </c>
    </row>
    <row r="8" spans="1:8" x14ac:dyDescent="0.2">
      <c r="D8" t="s">
        <v>43</v>
      </c>
      <c r="G8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9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  <row r="6" spans="1:8" x14ac:dyDescent="0.2">
      <c r="D6" t="s">
        <v>43</v>
      </c>
      <c r="E6" t="s">
        <v>43</v>
      </c>
      <c r="F6" t="s">
        <v>43</v>
      </c>
      <c r="G6" t="s">
        <v>43</v>
      </c>
      <c r="H6" t="s">
        <v>43</v>
      </c>
    </row>
    <row r="7" spans="1:8" x14ac:dyDescent="0.2">
      <c r="D7" t="s">
        <v>43</v>
      </c>
      <c r="E7" t="s">
        <v>43</v>
      </c>
      <c r="F7" t="s">
        <v>43</v>
      </c>
      <c r="G7" t="s">
        <v>43</v>
      </c>
      <c r="H7" t="s">
        <v>43</v>
      </c>
    </row>
    <row r="8" spans="1:8" x14ac:dyDescent="0.2">
      <c r="D8" t="s">
        <v>43</v>
      </c>
      <c r="E8" t="s">
        <v>43</v>
      </c>
      <c r="F8" t="s">
        <v>43</v>
      </c>
      <c r="G8" t="s">
        <v>43</v>
      </c>
      <c r="H8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9"/>
    </sheetView>
  </sheetViews>
  <sheetFormatPr baseColWidth="10" defaultRowHeight="12.75" x14ac:dyDescent="0.2"/>
  <cols>
    <col min="1" max="1" width="9.7109375" bestFit="1" customWidth="1"/>
    <col min="2" max="2" width="15.28515625" bestFit="1" customWidth="1"/>
    <col min="3" max="3" width="9.42578125" bestFit="1" customWidth="1"/>
    <col min="4" max="4" width="9.5703125" bestFit="1" customWidth="1"/>
    <col min="5" max="5" width="13.28515625" bestFit="1" customWidth="1"/>
    <col min="6" max="6" width="10.28515625" bestFit="1" customWidth="1"/>
    <col min="7" max="7" width="9.140625" bestFit="1" customWidth="1"/>
    <col min="8" max="8" width="5.42578125" bestFit="1" customWidth="1"/>
  </cols>
  <sheetData>
    <row r="1" spans="1:8" x14ac:dyDescent="0.2">
      <c r="A1" t="s">
        <v>1</v>
      </c>
      <c r="B1" t="s">
        <v>21</v>
      </c>
      <c r="C1" t="s">
        <v>3</v>
      </c>
      <c r="D1" t="s">
        <v>7</v>
      </c>
      <c r="E1" t="s">
        <v>4</v>
      </c>
      <c r="F1" t="s">
        <v>5</v>
      </c>
      <c r="G1" t="s">
        <v>42</v>
      </c>
      <c r="H1" t="s">
        <v>41</v>
      </c>
    </row>
    <row r="2" spans="1:8" x14ac:dyDescent="0.2">
      <c r="D2" t="s">
        <v>43</v>
      </c>
      <c r="E2" t="s">
        <v>43</v>
      </c>
      <c r="F2" t="s">
        <v>43</v>
      </c>
      <c r="G2" t="s">
        <v>43</v>
      </c>
      <c r="H2" t="s">
        <v>43</v>
      </c>
    </row>
    <row r="3" spans="1:8" x14ac:dyDescent="0.2">
      <c r="D3" t="s">
        <v>43</v>
      </c>
      <c r="E3" t="s">
        <v>43</v>
      </c>
      <c r="F3" t="s">
        <v>43</v>
      </c>
      <c r="G3" t="s">
        <v>43</v>
      </c>
      <c r="H3" t="s">
        <v>43</v>
      </c>
    </row>
    <row r="4" spans="1:8" x14ac:dyDescent="0.2">
      <c r="D4" t="s">
        <v>43</v>
      </c>
      <c r="E4" t="s">
        <v>43</v>
      </c>
      <c r="F4" t="s">
        <v>43</v>
      </c>
      <c r="G4" t="s">
        <v>43</v>
      </c>
      <c r="H4" t="s">
        <v>43</v>
      </c>
    </row>
    <row r="5" spans="1:8" x14ac:dyDescent="0.2">
      <c r="D5" t="s">
        <v>43</v>
      </c>
      <c r="E5" t="s">
        <v>43</v>
      </c>
      <c r="F5" t="s">
        <v>43</v>
      </c>
      <c r="G5" t="s">
        <v>43</v>
      </c>
      <c r="H5" t="s">
        <v>43</v>
      </c>
    </row>
    <row r="6" spans="1:8" x14ac:dyDescent="0.2">
      <c r="D6" t="s">
        <v>43</v>
      </c>
      <c r="E6" t="s">
        <v>43</v>
      </c>
      <c r="F6" t="s">
        <v>43</v>
      </c>
      <c r="G6" t="s">
        <v>43</v>
      </c>
      <c r="H6" t="s">
        <v>43</v>
      </c>
    </row>
    <row r="7" spans="1:8" x14ac:dyDescent="0.2">
      <c r="D7" t="s">
        <v>43</v>
      </c>
      <c r="E7" t="s">
        <v>43</v>
      </c>
      <c r="F7" t="s">
        <v>43</v>
      </c>
      <c r="G7" t="s">
        <v>43</v>
      </c>
      <c r="H7" t="s">
        <v>43</v>
      </c>
    </row>
    <row r="8" spans="1:8" x14ac:dyDescent="0.2">
      <c r="D8" t="s">
        <v>43</v>
      </c>
      <c r="E8" t="s">
        <v>43</v>
      </c>
      <c r="F8" t="s">
        <v>43</v>
      </c>
      <c r="G8" t="s">
        <v>43</v>
      </c>
      <c r="H8" t="s">
        <v>43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9 f e a e 1 7 - 1 2 0 5 - 4 8 e 4 - 9 8 7 3 - a 1 2 2 0 b e 3 b f 0 9 "   x m l n s = " h t t p : / / s c h e m a s . m i c r o s o f t . c o m / D a t a M a s h u p " > A A A A A L U F A A B Q S w M E F A A C A A g A 1 k i t W i R Z y 1 O p A A A A + g A A A B I A H A B D b 2 5 m a W c v U G F j a 2 F n Z S 5 4 b W w g o h g A K K A U A A A A A A A A A A A A A A A A A A A A A A A A A A A A h Y 9 L D o I w G I S v Q r q n L 4 O v / J S F u p P E x M S 4 J a V C I x R D i + V u L j y S V 5 B E U X c u Z + a b Z O Z x u 0 P S 1 1 V w V a 3 V j Y k R w x Q F y s g m 1 6 a I U e d O 4 R w l A n a Z P G e F C g b Y 2 G V v d Y x K 5 y 5 L Q r z 3 2 E 9 w 0 x a E U 8 r I M d 3 u Z a n q L N T G u s x I h T 6 t / H 8 L C T i 8 x g i O p w x H b M F x x D m f A R k D S L X 5 Q n z Y j C m Q H x N W X e W 6 V o l c h e s N k F E C e f 8 Q T 1 B L A w Q U A A I A C A D W S K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k i t W k p T H Y u q A g A A O C k A A B M A H A B G b 3 J t d W x h c y 9 T Z W N 0 a W 9 u M S 5 t I K I Y A C i g F A A A A A A A A A A A A A A A A A A A A A A A A A A A A O 2 a y 4 7 a M B S G 9 0 i 8 g 5 t u Q I r Q M N w 1 m k V L U V U h U D u g d j G a R R g O T E R i U 8 e p Z h q x 7 7 Z P 0 E 0 f Y 3 a 8 S Z + k b i 4 m 2 B k 0 U q R p E G a D 9 T v 2 O c 7 5 v 7 O I 7 M E t s w l G k + i / f l E u l U v e n U V h j t 5 a P g P b q a N L 5 A A r l x D / f f L B c Y A r g / t b c G p 9 n 1 L A 7 A u h q x k h q 0 o 1 u B 5 b L l w a y V r j Z n P d J 5 j x h 2 7 M a I v X x n v Y / s Z z o A w o m j 6 s D b 7 d 1 J o 5 U J t S C 3 s L Q t 0 + c X w X 8 z n w K l F I M w i M M T V M 9 A G z d r P 2 b 2 p j o i A J x C c Y l 5 C F H 0 L 5 H T B L V U f W 9 h e o I s / D t h x U G Y 6 q y i T g p b J i Y O M 7 s F m G / B 2 c N Q X b k 6 c m v u s q 2 8 S p o z 8 / f q r n G m 4 f K d 9 N X j O U h d V S 2 V Y R 1 G 2 m B M v S Z 3 s O R B a v 4 K u y V D m b 8 s 6 U Y s j C R 1 l 4 p Z x z h J R A X F N i c U 0 J x z U l I t f 2 g m 6 q w o 0 D z B Z A u U X R Z G 0 5 3 K k 7 P 1 6 B S 7 5 B Z E a v o h r X j D 2 5 s 5 u w m F R d X r h U y D H 4 P I s l E D r H k B 2 Y T w H d R V a T N N P e V 0 w s j J s y q 2 R Q Y c q U 1 y I 7 x Y 4 J n R R b R d g j t k R o g 7 D 0 Y b n D E o d l D U u Z l C 8 p W V K m p D R R O Q 7 V o P 5 0 E Z 5 6 e W b w Y n m X S z Y + k H p G E z 3 P 0 U T P j 7 W J M r h n e 1 1 U C i v 1 U f H 4 v k + l R Y l r s 4 / w r G Y q A h 3 o p t h 3 Z 0 B f q q H K Z 9 Q t 9 V k t N W E 9 5 v 6 / I Z 9 F f C M H 8 Y 3 T J l 4 G U C O v k T 8 G 5 J s 5 k G 9 q 5 E 8 R e U n S 0 B 8 d 9 K 0 c 0 L e O F X r 9 e U R / H j k h x t s 5 G G 9 r x j X j m v H C M 9 7 J w X h H M 6 4 Z 1 4 w X n v F u D s a 7 m n H N u G a 8 8 I z 3 c j D e 0 4 x r x j X j h W e 8 f p b n T t K Z p l x T r i k v L u V v 8 G L 7 u A S c f f M w e g t 9 4 s 5 s D J U g o d o U V 2 3 E q C F G T T F q i V F b j D p i 1 B W j n r l r N u n c o z Q u / g J Q S w E C L Q A U A A I A C A D W S K 1 a J F n L U 6 k A A A D 6 A A A A E g A A A A A A A A A A A A A A A A A A A A A A Q 2 9 u Z m l n L 1 B h Y 2 t h Z 2 U u e G 1 s U E s B A i 0 A F A A C A A g A 1 k i t W g / K 6 a u k A A A A 6 Q A A A B M A A A A A A A A A A A A A A A A A 9 Q A A A F t D b 2 5 0 Z W 5 0 X 1 R 5 c G V z X S 5 4 b W x Q S w E C L Q A U A A I A C A D W S K 1 a S l M d i 6 o C A A A 4 K Q A A E w A A A A A A A A A A A A A A A A D m A Q A A R m 9 y b X V s Y X M v U 2 V j d G l v b j E u b V B L B Q Y A A A A A A w A D A M I A A A D d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f A A A A A A A A H d 8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Y X V 0 Z W l s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C Y X V 0 Z W l s M V 8 y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E z V D A 3 O j A 2 O j Q 0 L j Q 1 M T M y O D J a I i A v P j x F b n R y e S B U e X B l P S J G a W x s Q 2 9 s d W 1 u V H l w Z X M i I F Z h b H V l P S J z Q U F B Q U F B Q U F B Q U E 9 I i A v P j x F b n R y e S B U e X B l P S J G a W x s Q 2 9 s d W 1 u T m F t Z X M i I F Z h b H V l P S J z W y Z x d W 9 0 O 0 J h d X R l a W w m c X V v d D s s J n F 1 b 3 Q 7 T W F 0 Z X J p Y W w g K E t N K S Z x d W 9 0 O y w m c X V v d D t N Z W 5 n Z S Z x d W 9 0 O y w m c X V v d D t F a W 5 o Z W l 0 J n F 1 b 3 Q 7 L C Z x d W 9 0 O 0 V p b n p l b H B y Z W l z J n F 1 b 3 Q 7 L C Z x d W 9 0 O 1 N 1 b W 1 l J n F 1 b 3 Q 7 L C Z x d W 9 0 O 0 v D v H J 6 Z W w m c X V v d D s s J n F 1 b 3 Q 7 a 2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Y X V 0 Z W l s M S 9 H Z c O k b m R l c n R l c i B U e X A u e 0 J h d X R l a W w s M X 0 m c X V v d D s s J n F 1 b 3 Q 7 U 2 V j d G l v b j E v Q m F 1 d G V p b D E v R 2 X D p G 5 k Z X J 0 Z X I g V H l w L n t N Y X R l c m l h b C A o S 0 0 p L D R 9 J n F 1 b 3 Q 7 L C Z x d W 9 0 O 1 N l Y 3 R p b 2 4 x L 0 J h d X R l a W w x L 0 d l w 6 R u Z G V y d G V y I F R 5 c C 5 7 T W V u Z 2 U s N X 0 m c X V v d D s s J n F 1 b 3 Q 7 U 2 V j d G l v b j E v Q m F 1 d G V p b D E v R 2 X D p G 5 k Z X J 0 Z X I g V H l w L n t F a W 5 o Z W l 0 L D Z 9 J n F 1 b 3 Q 7 L C Z x d W 9 0 O 1 N l Y 3 R p b 2 4 x L 0 J h d X R l a W w x L 0 d l w 6 R u Z G V y d G V y I F R 5 c C 5 7 R W l u e m V s c H J l a X M s N 3 0 m c X V v d D s s J n F 1 b 3 Q 7 U 2 V j d G l v b j E v Q m F 1 d G V p b D E v R 2 X D p G 5 k Z X J 0 Z X I g V H l w L n t T d W 1 t Z S w 4 f S Z x d W 9 0 O y w m c X V v d D t T Z W N 0 a W 9 u M S 9 C Y X V 0 Z W l s M S 9 H Z c O k b m R l c n R l c i B U e X A u e 0 v D v H J 6 Z W w s M T B 9 J n F 1 b 3 Q 7 L C Z x d W 9 0 O 1 N l Y 3 R p b 2 4 x L 0 J h d X R l a W w x L 0 d l w 6 R u Z G V y d G V y I F R 5 c C 5 7 a 2 c s M T J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J h d X R l a W w x L 0 d l w 6 R u Z G V y d G V y I F R 5 c C 5 7 Q m F 1 d G V p b C w x f S Z x d W 9 0 O y w m c X V v d D t T Z W N 0 a W 9 u M S 9 C Y X V 0 Z W l s M S 9 H Z c O k b m R l c n R l c i B U e X A u e 0 1 h d G V y a W F s I C h L T S k s N H 0 m c X V v d D s s J n F 1 b 3 Q 7 U 2 V j d G l v b j E v Q m F 1 d G V p b D E v R 2 X D p G 5 k Z X J 0 Z X I g V H l w L n t N Z W 5 n Z S w 1 f S Z x d W 9 0 O y w m c X V v d D t T Z W N 0 a W 9 u M S 9 C Y X V 0 Z W l s M S 9 H Z c O k b m R l c n R l c i B U e X A u e 0 V p b m h l a X Q s N n 0 m c X V v d D s s J n F 1 b 3 Q 7 U 2 V j d G l v b j E v Q m F 1 d G V p b D E v R 2 X D p G 5 k Z X J 0 Z X I g V H l w L n t F a W 5 6 Z W x w c m V p c y w 3 f S Z x d W 9 0 O y w m c X V v d D t T Z W N 0 a W 9 u M S 9 C Y X V 0 Z W l s M S 9 H Z c O k b m R l c n R l c i B U e X A u e 1 N 1 b W 1 l L D h 9 J n F 1 b 3 Q 7 L C Z x d W 9 0 O 1 N l Y 3 R p b 2 4 x L 0 J h d X R l a W w x L 0 d l w 6 R u Z G V y d G V y I F R 5 c C 5 7 S 8 O 8 c n p l b C w x M H 0 m c X V v d D s s J n F 1 b 3 Q 7 U 2 V j d G l v b j E v Q m F 1 d G V p b D E v R 2 X D p G 5 k Z X J 0 Z X I g V H l w L n t r Z y w x M n 0 m c X V v d D t d L C Z x d W 9 0 O 1 J l b G F 0 a W 9 u c 2 h p c E l u Z m 8 m c X V v d D s 6 W 1 1 9 I i A v P j x F b n R y e S B U e X B l P S J R d W V y e U l E I i B W Y W x 1 Z T 0 i c z Q x Z m M 4 N j g w L W V k M W M t N D V h O C 0 4 Y W E 1 L W U 4 O D Y x M D Q 1 Z G J j Y S I g L z 4 8 R W 5 0 c n k g V H l w Z T 0 i R m l s b E V y c m 9 y Q 2 9 k Z S I g V m F s d W U 9 I n N V b m t u b 3 d u I i A v P j x F b n R y e S B U e X B l P S J G a W x s Q 2 9 1 b n Q i I F Z h b H V l P S J s M T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C Y X V 0 Z W l s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M S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E v T m V 1 J T I w Y W 5 n Z W 9 y Z G 5 l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E v R W 5 0 Z m V y b n R l J T I w U 3 B h b H R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C Y X V 0 Z W l s M l 8 y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E z V D A 3 O j A 2 O j Q 0 L j M 5 O D I 5 M j N a I i A v P j x F b n R y e S B U e X B l P S J G a W x s Q 2 9 s d W 1 u V H l w Z X M i I F Z h b H V l P S J z Q U F Z R E J n T U R C Z 1 U 9 I i A v P j x F b n R y e S B U e X B l P S J G a W x s Q 2 9 s d W 1 u T m F t Z X M i I F Z h b H V l P S J z W y Z x d W 9 0 O 0 J h d X R l a W w m c X V v d D s s J n F 1 b 3 Q 7 T W F 0 Z X J p Y W w g K E t N K S Z x d W 9 0 O y w m c X V v d D t N Z W 5 n Z S Z x d W 9 0 O y w m c X V v d D t F a W 5 o Z W l 0 J n F 1 b 3 Q 7 L C Z x d W 9 0 O 0 V p b n p l b H B y Z W l z J n F 1 b 3 Q 7 L C Z x d W 9 0 O 1 N 1 b W 1 l J n F 1 b 3 Q 7 L C Z x d W 9 0 O 0 v D v H J 6 Z W w m c X V v d D s s J n F 1 b 3 Q 7 a 2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Y X V 0 Z W l s M i 9 H Z c O k b m R l c n R l c i B U e X A u e 0 J h d X R l a W w s M X 0 m c X V v d D s s J n F 1 b 3 Q 7 U 2 V j d G l v b j E v Q m F 1 d G V p b D I v R 2 X D p G 5 k Z X J 0 Z X I g V H l w L n t N Y X R l c m l h b C A o S 0 0 p L D R 9 J n F 1 b 3 Q 7 L C Z x d W 9 0 O 1 N l Y 3 R p b 2 4 x L 0 J h d X R l a W w y L 0 d l w 6 R u Z G V y d G V y I F R 5 c C 5 7 T W V u Z 2 U s N X 0 m c X V v d D s s J n F 1 b 3 Q 7 U 2 V j d G l v b j E v Q m F 1 d G V p b D I v R 2 X D p G 5 k Z X J 0 Z X I g V H l w L n t F a W 5 o Z W l 0 L D Z 9 J n F 1 b 3 Q 7 L C Z x d W 9 0 O 1 N l Y 3 R p b 2 4 x L 0 J h d X R l a W w y L 0 d l w 6 R u Z G V y d G V y I F R 5 c C 5 7 R W l u e m V s c H J l a X M s N 3 0 m c X V v d D s s J n F 1 b 3 Q 7 U 2 V j d G l v b j E v Q m F 1 d G V p b D I v R 2 X D p G 5 k Z X J 0 Z X I g V H l w L n t T d W 1 t Z S w 4 f S Z x d W 9 0 O y w m c X V v d D t T Z W N 0 a W 9 u M S 9 C Y X V 0 Z W l s M i 9 H Z c O k b m R l c n R l c i B U e X A u e 0 v D v H J 6 Z W w s M T B 9 J n F 1 b 3 Q 7 L C Z x d W 9 0 O 1 N l Y 3 R p b 2 4 x L 0 J h d X R l a W w y L 0 d l w 6 R u Z G V y d G V y I F R 5 c C 5 7 a 2 c s M T J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J h d X R l a W w y L 0 d l w 6 R u Z G V y d G V y I F R 5 c C 5 7 Q m F 1 d G V p b C w x f S Z x d W 9 0 O y w m c X V v d D t T Z W N 0 a W 9 u M S 9 C Y X V 0 Z W l s M i 9 H Z c O k b m R l c n R l c i B U e X A u e 0 1 h d G V y a W F s I C h L T S k s N H 0 m c X V v d D s s J n F 1 b 3 Q 7 U 2 V j d G l v b j E v Q m F 1 d G V p b D I v R 2 X D p G 5 k Z X J 0 Z X I g V H l w L n t N Z W 5 n Z S w 1 f S Z x d W 9 0 O y w m c X V v d D t T Z W N 0 a W 9 u M S 9 C Y X V 0 Z W l s M i 9 H Z c O k b m R l c n R l c i B U e X A u e 0 V p b m h l a X Q s N n 0 m c X V v d D s s J n F 1 b 3 Q 7 U 2 V j d G l v b j E v Q m F 1 d G V p b D I v R 2 X D p G 5 k Z X J 0 Z X I g V H l w L n t F a W 5 6 Z W x w c m V p c y w 3 f S Z x d W 9 0 O y w m c X V v d D t T Z W N 0 a W 9 u M S 9 C Y X V 0 Z W l s M i 9 H Z c O k b m R l c n R l c i B U e X A u e 1 N 1 b W 1 l L D h 9 J n F 1 b 3 Q 7 L C Z x d W 9 0 O 1 N l Y 3 R p b 2 4 x L 0 J h d X R l a W w y L 0 d l w 6 R u Z G V y d G V y I F R 5 c C 5 7 S 8 O 8 c n p l b C w x M H 0 m c X V v d D s s J n F 1 b 3 Q 7 U 2 V j d G l v b j E v Q m F 1 d G V p b D I v R 2 X D p G 5 k Z X J 0 Z X I g V H l w L n t r Z y w x M n 0 m c X V v d D t d L C Z x d W 9 0 O 1 J l b G F 0 a W 9 u c 2 h p c E l u Z m 8 m c X V v d D s 6 W 1 1 9 I i A v P j x F b n R y e S B U e X B l P S J R d W V y e U l E I i B W Y W x 1 Z T 0 i c 2 V h O T V j O D N m L T Y 0 N 2 Y t N D B l Z S 0 4 Y T A 4 L T k 5 Y T U 1 N W Z m M W Q w O C I g L z 4 8 R W 5 0 c n k g V H l w Z T 0 i R m l s b E V y c m 9 y Q 2 9 k Z S I g V m F s d W U 9 I n N V b m t u b 3 d u I i A v P j x F b n R y e S B U e X B l P S J G a W x s Q 2 9 1 b n Q i I F Z h b H V l P S J s M T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C Y X V 0 Z W l s M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M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M i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Q m F 1 d G V p b D N f M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N S 0 x M 1 Q w N z o w N j o 0 N C 4 z N j c y O T E z W i I g L z 4 8 R W 5 0 c n k g V H l w Z T 0 i R m l s b E N v b H V t b l R 5 c G V z I i B W Y W x 1 Z T 0 i c 0 F B W U R C Z 1 V E Q m d V P S I g L z 4 8 R W 5 0 c n k g V H l w Z T 0 i R m l s b E N v b H V t b k 5 h b W V z I i B W Y W x 1 Z T 0 i c 1 s m c X V v d D t C Y X V 0 Z W l s J n F 1 b 3 Q 7 L C Z x d W 9 0 O 0 1 h d G V y a W F s I C h L T S k m c X V v d D s s J n F 1 b 3 Q 7 T W V u Z 2 U m c X V v d D s s J n F 1 b 3 Q 7 R W l u a G V p d C Z x d W 9 0 O y w m c X V v d D t F a W 5 6 Z W x w c m V p c y Z x d W 9 0 O y w m c X V v d D t T d W 1 t Z S Z x d W 9 0 O y w m c X V v d D t L w 7 x y e m V s J n F 1 b 3 Q 7 L C Z x d W 9 0 O 2 t n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m F 1 d G V p b D M v R 2 X D p G 5 k Z X J 0 Z X I g V H l w L n t C Y X V 0 Z W l s L D F 9 J n F 1 b 3 Q 7 L C Z x d W 9 0 O 1 N l Y 3 R p b 2 4 x L 0 J h d X R l a W w z L 0 d l w 6 R u Z G V y d G V y I F R 5 c C 5 7 T W F 0 Z X J p Y W w g K E t N K S w 0 f S Z x d W 9 0 O y w m c X V v d D t T Z W N 0 a W 9 u M S 9 C Y X V 0 Z W l s M y 9 H Z c O k b m R l c n R l c i B U e X A u e 0 1 l b m d l L D V 9 J n F 1 b 3 Q 7 L C Z x d W 9 0 O 1 N l Y 3 R p b 2 4 x L 0 J h d X R l a W w z L 0 d l w 6 R u Z G V y d G V y I F R 5 c C 5 7 R W l u a G V p d C w 2 f S Z x d W 9 0 O y w m c X V v d D t T Z W N 0 a W 9 u M S 9 C Y X V 0 Z W l s M y 9 H Z c O k b m R l c n R l c i B U e X A u e 0 V p b n p l b H B y Z W l z L D d 9 J n F 1 b 3 Q 7 L C Z x d W 9 0 O 1 N l Y 3 R p b 2 4 x L 0 J h d X R l a W w z L 0 d l w 6 R u Z G V y d G V y I F R 5 c C 5 7 U 3 V t b W U s O H 0 m c X V v d D s s J n F 1 b 3 Q 7 U 2 V j d G l v b j E v Q m F 1 d G V p b D M v R 2 X D p G 5 k Z X J 0 Z X I g V H l w L n t L w 7 x y e m V s L D E w f S Z x d W 9 0 O y w m c X V v d D t T Z W N 0 a W 9 u M S 9 C Y X V 0 Z W l s M y 9 H Z c O k b m R l c n R l c i B U e X A u e 2 t n L D E y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C Y X V 0 Z W l s M y 9 H Z c O k b m R l c n R l c i B U e X A u e 0 J h d X R l a W w s M X 0 m c X V v d D s s J n F 1 b 3 Q 7 U 2 V j d G l v b j E v Q m F 1 d G V p b D M v R 2 X D p G 5 k Z X J 0 Z X I g V H l w L n t N Y X R l c m l h b C A o S 0 0 p L D R 9 J n F 1 b 3 Q 7 L C Z x d W 9 0 O 1 N l Y 3 R p b 2 4 x L 0 J h d X R l a W w z L 0 d l w 6 R u Z G V y d G V y I F R 5 c C 5 7 T W V u Z 2 U s N X 0 m c X V v d D s s J n F 1 b 3 Q 7 U 2 V j d G l v b j E v Q m F 1 d G V p b D M v R 2 X D p G 5 k Z X J 0 Z X I g V H l w L n t F a W 5 o Z W l 0 L D Z 9 J n F 1 b 3 Q 7 L C Z x d W 9 0 O 1 N l Y 3 R p b 2 4 x L 0 J h d X R l a W w z L 0 d l w 6 R u Z G V y d G V y I F R 5 c C 5 7 R W l u e m V s c H J l a X M s N 3 0 m c X V v d D s s J n F 1 b 3 Q 7 U 2 V j d G l v b j E v Q m F 1 d G V p b D M v R 2 X D p G 5 k Z X J 0 Z X I g V H l w L n t T d W 1 t Z S w 4 f S Z x d W 9 0 O y w m c X V v d D t T Z W N 0 a W 9 u M S 9 C Y X V 0 Z W l s M y 9 H Z c O k b m R l c n R l c i B U e X A u e 0 v D v H J 6 Z W w s M T B 9 J n F 1 b 3 Q 7 L C Z x d W 9 0 O 1 N l Y 3 R p b 2 4 x L 0 J h d X R l a W w z L 0 d l w 6 R u Z G V y d G V y I F R 5 c C 5 7 a 2 c s M T J 9 J n F 1 b 3 Q 7 X S w m c X V v d D t S Z W x h d G l v b n N o a X B J b m Z v J n F 1 b 3 Q 7 O l t d f S I g L z 4 8 R W 5 0 c n k g V H l w Z T 0 i U X V l c n l J R C I g V m F s d W U 9 I n M w Z T d i Z D g 1 N i 1 j N D V h L T R h M D c t O D V l N S 0 3 Y T J m M z R k M m J k Y T I i I C 8 + P E V u d H J 5 I F R 5 c G U 9 I k Z p b G x F c n J v c k N v Z G U i I F Z h b H V l P S J z V W 5 r b m 9 3 b i I g L z 4 8 R W 5 0 c n k g V H l w Z T 0 i R m l s b E N v d W 5 0 I i B W Y W x 1 Z T 0 i b D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M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M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M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h d X R l a W w 0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T N U M D c 6 M D Y 6 N D Q u M z Q w M j k x M 1 o i I C 8 + P E V u d H J 5 I F R 5 c G U 9 I k Z p b G x D b 2 x 1 b W 5 U e X B l c y I g V m F s d W U 9 I n N B Q V l E Q m d V R E J n V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d X R l a W w 0 L 0 d l w 6 R u Z G V y d G V y I F R 5 c C 5 7 Q m F 1 d G V p b C w x f S Z x d W 9 0 O y w m c X V v d D t T Z W N 0 a W 9 u M S 9 C Y X V 0 Z W l s N C 9 H Z c O k b m R l c n R l c i B U e X A u e 0 1 h d G V y a W F s I C h L T S k s N H 0 m c X V v d D s s J n F 1 b 3 Q 7 U 2 V j d G l v b j E v Q m F 1 d G V p b D Q v R 2 X D p G 5 k Z X J 0 Z X I g V H l w L n t N Z W 5 n Z S w 1 f S Z x d W 9 0 O y w m c X V v d D t T Z W N 0 a W 9 u M S 9 C Y X V 0 Z W l s N C 9 H Z c O k b m R l c n R l c i B U e X A u e 0 V p b m h l a X Q s N n 0 m c X V v d D s s J n F 1 b 3 Q 7 U 2 V j d G l v b j E v Q m F 1 d G V p b D Q v R 2 X D p G 5 k Z X J 0 Z X I g V H l w L n t F a W 5 6 Z W x w c m V p c y w 3 f S Z x d W 9 0 O y w m c X V v d D t T Z W N 0 a W 9 u M S 9 C Y X V 0 Z W l s N C 9 H Z c O k b m R l c n R l c i B U e X A u e 1 N 1 b W 1 l L D h 9 J n F 1 b 3 Q 7 L C Z x d W 9 0 O 1 N l Y 3 R p b 2 4 x L 0 J h d X R l a W w 0 L 0 d l w 6 R u Z G V y d G V y I F R 5 c C 5 7 S 8 O 8 c n p l b C w x M H 0 m c X V v d D s s J n F 1 b 3 Q 7 U 2 V j d G l v b j E v Q m F 1 d G V p b D Q v R 2 X D p G 5 k Z X J 0 Z X I g V H l w L n t r Z y w x M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m F 1 d G V p b D Q v R 2 X D p G 5 k Z X J 0 Z X I g V H l w L n t C Y X V 0 Z W l s L D F 9 J n F 1 b 3 Q 7 L C Z x d W 9 0 O 1 N l Y 3 R p b 2 4 x L 0 J h d X R l a W w 0 L 0 d l w 6 R u Z G V y d G V y I F R 5 c C 5 7 T W F 0 Z X J p Y W w g K E t N K S w 0 f S Z x d W 9 0 O y w m c X V v d D t T Z W N 0 a W 9 u M S 9 C Y X V 0 Z W l s N C 9 H Z c O k b m R l c n R l c i B U e X A u e 0 1 l b m d l L D V 9 J n F 1 b 3 Q 7 L C Z x d W 9 0 O 1 N l Y 3 R p b 2 4 x L 0 J h d X R l a W w 0 L 0 d l w 6 R u Z G V y d G V y I F R 5 c C 5 7 R W l u a G V p d C w 2 f S Z x d W 9 0 O y w m c X V v d D t T Z W N 0 a W 9 u M S 9 C Y X V 0 Z W l s N C 9 H Z c O k b m R l c n R l c i B U e X A u e 0 V p b n p l b H B y Z W l z L D d 9 J n F 1 b 3 Q 7 L C Z x d W 9 0 O 1 N l Y 3 R p b 2 4 x L 0 J h d X R l a W w 0 L 0 d l w 6 R u Z G V y d G V y I F R 5 c C 5 7 U 3 V t b W U s O H 0 m c X V v d D s s J n F 1 b 3 Q 7 U 2 V j d G l v b j E v Q m F 1 d G V p b D Q v R 2 X D p G 5 k Z X J 0 Z X I g V H l w L n t L w 7 x y e m V s L D E w f S Z x d W 9 0 O y w m c X V v d D t T Z W N 0 a W 9 u M S 9 C Y X V 0 Z W l s N C 9 H Z c O k b m R l c n R l c i B U e X A u e 2 t n L D E y f S Z x d W 9 0 O 1 0 s J n F 1 b 3 Q 7 U m V s Y X R p b 2 5 z a G l w S W 5 m b y Z x d W 9 0 O z p b X X 0 i I C 8 + P E V u d H J 5 I F R 5 c G U 9 I l F 1 Z X J 5 S U Q i I F Z h b H V l P S J z M G R j M T c z Z D A t M z g 1 M C 0 0 Y z J i L T l l M m I t M D M 2 N W Q 3 M T k 0 M z M 2 I i A v P j x F b n R y e S B U e X B l P S J G a W x s R X J y b 3 J D b 2 R l I i B W Y W x 1 Z T 0 i c 1 V u a 2 5 v d 2 4 i I C 8 + P E V u d H J 5 I F R 5 c G U 9 I k Z p b G x D b 3 V u d C I g V m F s d W U 9 I m w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Q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Q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h d X R l a W w 1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T N U M D c 6 M D Y 6 N D Q u M j Y 5 M z Q 2 O F o i I C 8 + P E V u d H J 5 I F R 5 c G U 9 I k Z p b G x D b 2 x 1 b W 5 U e X B l c y I g V m F s d W U 9 I n N B Q U F B Q U F B Q U F B Q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d X R l a W w 1 L 0 d l w 6 R u Z G V y d G V y I F R 5 c C 5 7 Q m F 1 d G V p b C w x f S Z x d W 9 0 O y w m c X V v d D t T Z W N 0 a W 9 u M S 9 C Y X V 0 Z W l s N S 9 H Z c O k b m R l c n R l c i B U e X A u e 0 1 h d G V y a W F s I C h L T S k s N H 0 m c X V v d D s s J n F 1 b 3 Q 7 U 2 V j d G l v b j E v Q m F 1 d G V p b D U v R 2 X D p G 5 k Z X J 0 Z X I g V H l w L n t N Z W 5 n Z S w 1 f S Z x d W 9 0 O y w m c X V v d D t T Z W N 0 a W 9 u M S 9 C Y X V 0 Z W l s N S 9 H Z c O k b m R l c n R l c i B U e X A u e 0 V p b m h l a X Q s N n 0 m c X V v d D s s J n F 1 b 3 Q 7 U 2 V j d G l v b j E v Q m F 1 d G V p b D U v R 2 X D p G 5 k Z X J 0 Z X I g V H l w L n t F a W 5 6 Z W x w c m V p c y w 3 f S Z x d W 9 0 O y w m c X V v d D t T Z W N 0 a W 9 u M S 9 C Y X V 0 Z W l s N S 9 H Z c O k b m R l c n R l c i B U e X A u e 1 N 1 b W 1 l L D h 9 J n F 1 b 3 Q 7 L C Z x d W 9 0 O 1 N l Y 3 R p b 2 4 x L 0 J h d X R l a W w 1 L 0 d l w 6 R u Z G V y d G V y I F R 5 c C 5 7 S 8 O 8 c n p l b C w x M H 0 m c X V v d D s s J n F 1 b 3 Q 7 U 2 V j d G l v b j E v Q m F 1 d G V p b D U v R 2 X D p G 5 k Z X J 0 Z X I g V H l w L n t r Z y w x M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m F 1 d G V p b D U v R 2 X D p G 5 k Z X J 0 Z X I g V H l w L n t C Y X V 0 Z W l s L D F 9 J n F 1 b 3 Q 7 L C Z x d W 9 0 O 1 N l Y 3 R p b 2 4 x L 0 J h d X R l a W w 1 L 0 d l w 6 R u Z G V y d G V y I F R 5 c C 5 7 T W F 0 Z X J p Y W w g K E t N K S w 0 f S Z x d W 9 0 O y w m c X V v d D t T Z W N 0 a W 9 u M S 9 C Y X V 0 Z W l s N S 9 H Z c O k b m R l c n R l c i B U e X A u e 0 1 l b m d l L D V 9 J n F 1 b 3 Q 7 L C Z x d W 9 0 O 1 N l Y 3 R p b 2 4 x L 0 J h d X R l a W w 1 L 0 d l w 6 R u Z G V y d G V y I F R 5 c C 5 7 R W l u a G V p d C w 2 f S Z x d W 9 0 O y w m c X V v d D t T Z W N 0 a W 9 u M S 9 C Y X V 0 Z W l s N S 9 H Z c O k b m R l c n R l c i B U e X A u e 0 V p b n p l b H B y Z W l z L D d 9 J n F 1 b 3 Q 7 L C Z x d W 9 0 O 1 N l Y 3 R p b 2 4 x L 0 J h d X R l a W w 1 L 0 d l w 6 R u Z G V y d G V y I F R 5 c C 5 7 U 3 V t b W U s O H 0 m c X V v d D s s J n F 1 b 3 Q 7 U 2 V j d G l v b j E v Q m F 1 d G V p b D U v R 2 X D p G 5 k Z X J 0 Z X I g V H l w L n t L w 7 x y e m V s L D E w f S Z x d W 9 0 O y w m c X V v d D t T Z W N 0 a W 9 u M S 9 C Y X V 0 Z W l s N S 9 H Z c O k b m R l c n R l c i B U e X A u e 2 t n L D E y f S Z x d W 9 0 O 1 0 s J n F 1 b 3 Q 7 U m V s Y X R p b 2 5 z a G l w S W 5 m b y Z x d W 9 0 O z p b X X 0 i I C 8 + P E V u d H J 5 I F R 5 c G U 9 I l F 1 Z X J 5 S U Q i I F Z h b H V l P S J z M m V l Y T M 4 N z k t Z W Q w N y 0 0 O W Q y L T k x M G E t M D h i M m Y 3 N z M 3 N z U y I i A v P j x F b n R y e S B U e X B l P S J G a W x s R X J y b 3 J D b 2 R l I i B W Y W x 1 Z T 0 i c 1 V u a 2 5 v d 2 4 i I C 8 + P E V u d H J 5 I F R 5 c G U 9 I k Z p b G x D b 3 V u d C I g V m F s d W U 9 I m w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U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U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U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h d X R l a W w 2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T N U M D c 6 M D Y 6 N D Q u M j M x M j k w M l o i I C 8 + P E V u d H J 5 I F R 5 c G U 9 I k Z p b G x D b 2 x 1 b W 5 U e X B l c y I g V m F s d W U 9 I n N B Q U F B Q U F B Q U F B Q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d X R l a W w 2 L 0 d l w 6 R u Z G V y d G V y I F R 5 c C 5 7 Q m F 1 d G V p b C w x f S Z x d W 9 0 O y w m c X V v d D t T Z W N 0 a W 9 u M S 9 C Y X V 0 Z W l s N i 9 H Z c O k b m R l c n R l c i B U e X A u e 0 1 h d G V y a W F s I C h L T S k s N H 0 m c X V v d D s s J n F 1 b 3 Q 7 U 2 V j d G l v b j E v Q m F 1 d G V p b D Y v R 2 X D p G 5 k Z X J 0 Z X I g V H l w L n t N Z W 5 n Z S w 1 f S Z x d W 9 0 O y w m c X V v d D t T Z W N 0 a W 9 u M S 9 C Y X V 0 Z W l s N i 9 H Z c O k b m R l c n R l c i B U e X A u e 0 V p b m h l a X Q s N n 0 m c X V v d D s s J n F 1 b 3 Q 7 U 2 V j d G l v b j E v Q m F 1 d G V p b D Y v R 2 X D p G 5 k Z X J 0 Z X I g V H l w L n t F a W 5 6 Z W x w c m V p c y w 3 f S Z x d W 9 0 O y w m c X V v d D t T Z W N 0 a W 9 u M S 9 C Y X V 0 Z W l s N i 9 H Z c O k b m R l c n R l c i B U e X A u e 1 N 1 b W 1 l L D h 9 J n F 1 b 3 Q 7 L C Z x d W 9 0 O 1 N l Y 3 R p b 2 4 x L 0 J h d X R l a W w 2 L 0 d l w 6 R u Z G V y d G V y I F R 5 c C 5 7 S 8 O 8 c n p l b C w x M H 0 m c X V v d D s s J n F 1 b 3 Q 7 U 2 V j d G l v b j E v Q m F 1 d G V p b D Y v R 2 X D p G 5 k Z X J 0 Z X I g V H l w L n t r Z y w x M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m F 1 d G V p b D Y v R 2 X D p G 5 k Z X J 0 Z X I g V H l w L n t C Y X V 0 Z W l s L D F 9 J n F 1 b 3 Q 7 L C Z x d W 9 0 O 1 N l Y 3 R p b 2 4 x L 0 J h d X R l a W w 2 L 0 d l w 6 R u Z G V y d G V y I F R 5 c C 5 7 T W F 0 Z X J p Y W w g K E t N K S w 0 f S Z x d W 9 0 O y w m c X V v d D t T Z W N 0 a W 9 u M S 9 C Y X V 0 Z W l s N i 9 H Z c O k b m R l c n R l c i B U e X A u e 0 1 l b m d l L D V 9 J n F 1 b 3 Q 7 L C Z x d W 9 0 O 1 N l Y 3 R p b 2 4 x L 0 J h d X R l a W w 2 L 0 d l w 6 R u Z G V y d G V y I F R 5 c C 5 7 R W l u a G V p d C w 2 f S Z x d W 9 0 O y w m c X V v d D t T Z W N 0 a W 9 u M S 9 C Y X V 0 Z W l s N i 9 H Z c O k b m R l c n R l c i B U e X A u e 0 V p b n p l b H B y Z W l z L D d 9 J n F 1 b 3 Q 7 L C Z x d W 9 0 O 1 N l Y 3 R p b 2 4 x L 0 J h d X R l a W w 2 L 0 d l w 6 R u Z G V y d G V y I F R 5 c C 5 7 U 3 V t b W U s O H 0 m c X V v d D s s J n F 1 b 3 Q 7 U 2 V j d G l v b j E v Q m F 1 d G V p b D Y v R 2 X D p G 5 k Z X J 0 Z X I g V H l w L n t L w 7 x y e m V s L D E w f S Z x d W 9 0 O y w m c X V v d D t T Z W N 0 a W 9 u M S 9 C Y X V 0 Z W l s N i 9 H Z c O k b m R l c n R l c i B U e X A u e 2 t n L D E y f S Z x d W 9 0 O 1 0 s J n F 1 b 3 Q 7 U m V s Y X R p b 2 5 z a G l w S W 5 m b y Z x d W 9 0 O z p b X X 0 i I C 8 + P E V u d H J 5 I F R 5 c G U 9 I l F 1 Z X J 5 S U Q i I F Z h b H V l P S J z N j h j N j F k N j Q t Y z F j O C 0 0 Y m M 4 L W I 4 Y z E t N j V m Z m Z l O T c 2 Y W Z l I i A v P j x F b n R y e S B U e X B l P S J G a W x s R X J y b 3 J D b 2 R l I i B W Y W x 1 Z T 0 i c 1 V u a 2 5 v d 2 4 i I C 8 + P E V u d H J 5 I F R 5 c G U 9 I k Z p b G x D b 3 V u d C I g V m F s d W U 9 I m w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Y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Y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Y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h d X R l a W w 3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T N U M D c 6 M D Y 6 N D Q u M T g 3 M j g y M V o i I C 8 + P E V u d H J 5 I F R 5 c G U 9 I k Z p b G x D b 2 x 1 b W 5 U e X B l c y I g V m F s d W U 9 I n N B Q U F B Q U F B Q U F B Q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d X R l a W w 3 L 0 d l w 6 R u Z G V y d G V y I F R 5 c C 5 7 Q m F 1 d G V p b C w x f S Z x d W 9 0 O y w m c X V v d D t T Z W N 0 a W 9 u M S 9 C Y X V 0 Z W l s N y 9 H Z c O k b m R l c n R l c i B U e X A u e 0 1 h d G V y a W F s I C h L T S k s N H 0 m c X V v d D s s J n F 1 b 3 Q 7 U 2 V j d G l v b j E v Q m F 1 d G V p b D c v R 2 X D p G 5 k Z X J 0 Z X I g V H l w L n t N Z W 5 n Z S w 1 f S Z x d W 9 0 O y w m c X V v d D t T Z W N 0 a W 9 u M S 9 C Y X V 0 Z W l s N y 9 H Z c O k b m R l c n R l c i B U e X A u e 0 V p b m h l a X Q s N n 0 m c X V v d D s s J n F 1 b 3 Q 7 U 2 V j d G l v b j E v Q m F 1 d G V p b D c v R 2 X D p G 5 k Z X J 0 Z X I g V H l w L n t F a W 5 6 Z W x w c m V p c y w 3 f S Z x d W 9 0 O y w m c X V v d D t T Z W N 0 a W 9 u M S 9 C Y X V 0 Z W l s N y 9 H Z c O k b m R l c n R l c i B U e X A u e 1 N 1 b W 1 l L D h 9 J n F 1 b 3 Q 7 L C Z x d W 9 0 O 1 N l Y 3 R p b 2 4 x L 0 J h d X R l a W w 3 L 0 d l w 6 R u Z G V y d G V y I F R 5 c C 5 7 S 8 O 8 c n p l b C w x M H 0 m c X V v d D s s J n F 1 b 3 Q 7 U 2 V j d G l v b j E v Q m F 1 d G V p b D c v R 2 X D p G 5 k Z X J 0 Z X I g V H l w L n t r Z y w x M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m F 1 d G V p b D c v R 2 X D p G 5 k Z X J 0 Z X I g V H l w L n t C Y X V 0 Z W l s L D F 9 J n F 1 b 3 Q 7 L C Z x d W 9 0 O 1 N l Y 3 R p b 2 4 x L 0 J h d X R l a W w 3 L 0 d l w 6 R u Z G V y d G V y I F R 5 c C 5 7 T W F 0 Z X J p Y W w g K E t N K S w 0 f S Z x d W 9 0 O y w m c X V v d D t T Z W N 0 a W 9 u M S 9 C Y X V 0 Z W l s N y 9 H Z c O k b m R l c n R l c i B U e X A u e 0 1 l b m d l L D V 9 J n F 1 b 3 Q 7 L C Z x d W 9 0 O 1 N l Y 3 R p b 2 4 x L 0 J h d X R l a W w 3 L 0 d l w 6 R u Z G V y d G V y I F R 5 c C 5 7 R W l u a G V p d C w 2 f S Z x d W 9 0 O y w m c X V v d D t T Z W N 0 a W 9 u M S 9 C Y X V 0 Z W l s N y 9 H Z c O k b m R l c n R l c i B U e X A u e 0 V p b n p l b H B y Z W l z L D d 9 J n F 1 b 3 Q 7 L C Z x d W 9 0 O 1 N l Y 3 R p b 2 4 x L 0 J h d X R l a W w 3 L 0 d l w 6 R u Z G V y d G V y I F R 5 c C 5 7 U 3 V t b W U s O H 0 m c X V v d D s s J n F 1 b 3 Q 7 U 2 V j d G l v b j E v Q m F 1 d G V p b D c v R 2 X D p G 5 k Z X J 0 Z X I g V H l w L n t L w 7 x y e m V s L D E w f S Z x d W 9 0 O y w m c X V v d D t T Z W N 0 a W 9 u M S 9 C Y X V 0 Z W l s N y 9 H Z c O k b m R l c n R l c i B U e X A u e 2 t n L D E y f S Z x d W 9 0 O 1 0 s J n F 1 b 3 Q 7 U m V s Y X R p b 2 5 z a G l w S W 5 m b y Z x d W 9 0 O z p b X X 0 i I C 8 + P E V u d H J 5 I F R 5 c G U 9 I l F 1 Z X J 5 S U Q i I F Z h b H V l P S J z O T Y 1 Z T F j Y j g t Z T g 5 Y S 0 0 Z m I w L W I w M W Q t N 2 Z h M j J m N j M y Y 2 F h I i A v P j x F b n R y e S B U e X B l P S J G a W x s R X J y b 3 J D b 2 R l I i B W Y W x 1 Z T 0 i c 1 V u a 2 5 v d 2 4 i I C 8 + P E V u d H J 5 I F R 5 c G U 9 I k Z p b G x D b 3 V u d C I g V m F s d W U 9 I m w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c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c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c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h d X R l a W w 4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T N U M D c 6 M D Y 6 N D Q u M T U x M j M x M 1 o i I C 8 + P E V u d H J 5 I F R 5 c G U 9 I k Z p b G x D b 2 x 1 b W 5 U e X B l c y I g V m F s d W U 9 I n N B Q U F B Q U F B Q U F B Q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d X R l a W w 4 L 0 d l w 6 R u Z G V y d G V y I F R 5 c C 5 7 Q m F 1 d G V p b C w x f S Z x d W 9 0 O y w m c X V v d D t T Z W N 0 a W 9 u M S 9 C Y X V 0 Z W l s O C 9 H Z c O k b m R l c n R l c i B U e X A u e 0 1 h d G V y a W F s I C h L T S k s N H 0 m c X V v d D s s J n F 1 b 3 Q 7 U 2 V j d G l v b j E v Q m F 1 d G V p b D g v R 2 X D p G 5 k Z X J 0 Z X I g V H l w L n t N Z W 5 n Z S w 1 f S Z x d W 9 0 O y w m c X V v d D t T Z W N 0 a W 9 u M S 9 C Y X V 0 Z W l s O C 9 H Z c O k b m R l c n R l c i B U e X A u e 0 V p b m h l a X Q s N n 0 m c X V v d D s s J n F 1 b 3 Q 7 U 2 V j d G l v b j E v Q m F 1 d G V p b D g v R 2 X D p G 5 k Z X J 0 Z X I g V H l w L n t F a W 5 6 Z W x w c m V p c y w 3 f S Z x d W 9 0 O y w m c X V v d D t T Z W N 0 a W 9 u M S 9 C Y X V 0 Z W l s O C 9 H Z c O k b m R l c n R l c i B U e X A u e 1 N 1 b W 1 l L D h 9 J n F 1 b 3 Q 7 L C Z x d W 9 0 O 1 N l Y 3 R p b 2 4 x L 0 J h d X R l a W w 4 L 0 d l w 6 R u Z G V y d G V y I F R 5 c C 5 7 S 8 O 8 c n p l b C w x M H 0 m c X V v d D s s J n F 1 b 3 Q 7 U 2 V j d G l v b j E v Q m F 1 d G V p b D g v R 2 X D p G 5 k Z X J 0 Z X I g V H l w L n t r Z y w x M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m F 1 d G V p b D g v R 2 X D p G 5 k Z X J 0 Z X I g V H l w L n t C Y X V 0 Z W l s L D F 9 J n F 1 b 3 Q 7 L C Z x d W 9 0 O 1 N l Y 3 R p b 2 4 x L 0 J h d X R l a W w 4 L 0 d l w 6 R u Z G V y d G V y I F R 5 c C 5 7 T W F 0 Z X J p Y W w g K E t N K S w 0 f S Z x d W 9 0 O y w m c X V v d D t T Z W N 0 a W 9 u M S 9 C Y X V 0 Z W l s O C 9 H Z c O k b m R l c n R l c i B U e X A u e 0 1 l b m d l L D V 9 J n F 1 b 3 Q 7 L C Z x d W 9 0 O 1 N l Y 3 R p b 2 4 x L 0 J h d X R l a W w 4 L 0 d l w 6 R u Z G V y d G V y I F R 5 c C 5 7 R W l u a G V p d C w 2 f S Z x d W 9 0 O y w m c X V v d D t T Z W N 0 a W 9 u M S 9 C Y X V 0 Z W l s O C 9 H Z c O k b m R l c n R l c i B U e X A u e 0 V p b n p l b H B y Z W l z L D d 9 J n F 1 b 3 Q 7 L C Z x d W 9 0 O 1 N l Y 3 R p b 2 4 x L 0 J h d X R l a W w 4 L 0 d l w 6 R u Z G V y d G V y I F R 5 c C 5 7 U 3 V t b W U s O H 0 m c X V v d D s s J n F 1 b 3 Q 7 U 2 V j d G l v b j E v Q m F 1 d G V p b D g v R 2 X D p G 5 k Z X J 0 Z X I g V H l w L n t L w 7 x y e m V s L D E w f S Z x d W 9 0 O y w m c X V v d D t T Z W N 0 a W 9 u M S 9 C Y X V 0 Z W l s O C 9 H Z c O k b m R l c n R l c i B U e X A u e 2 t n L D E y f S Z x d W 9 0 O 1 0 s J n F 1 b 3 Q 7 U m V s Y X R p b 2 5 z a G l w S W 5 m b y Z x d W 9 0 O z p b X X 0 i I C 8 + P E V u d H J 5 I F R 5 c G U 9 I l F 1 Z X J 5 S U Q i I F Z h b H V l P S J z Z T h k O G M 1 O T E t O T l m M C 0 0 M G N l L T g 1 M G Y t O D h m Z j R j N D J h Z G U 4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g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g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g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h d X R l a W w 5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T N U M D c 6 M D Y 6 N D Q u M T A 1 M D g 2 O V o i I C 8 + P E V u d H J 5 I F R 5 c G U 9 I k Z p b G x D b 2 x 1 b W 5 U e X B l c y I g V m F s d W U 9 I n N B Q U F B Q U F B Q U F B Q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d X R l a W w 5 L 0 d l w 6 R u Z G V y d G V y I F R 5 c C 5 7 Q m F 1 d G V p b C w x f S Z x d W 9 0 O y w m c X V v d D t T Z W N 0 a W 9 u M S 9 C Y X V 0 Z W l s O S 9 H Z c O k b m R l c n R l c i B U e X A u e 0 1 h d G V y a W F s I C h L T S k s N H 0 m c X V v d D s s J n F 1 b 3 Q 7 U 2 V j d G l v b j E v Q m F 1 d G V p b D k v R 2 X D p G 5 k Z X J 0 Z X I g V H l w L n t N Z W 5 n Z S w 1 f S Z x d W 9 0 O y w m c X V v d D t T Z W N 0 a W 9 u M S 9 C Y X V 0 Z W l s O S 9 H Z c O k b m R l c n R l c i B U e X A u e 0 V p b m h l a X Q s N n 0 m c X V v d D s s J n F 1 b 3 Q 7 U 2 V j d G l v b j E v Q m F 1 d G V p b D k v R 2 X D p G 5 k Z X J 0 Z X I g V H l w L n t F a W 5 6 Z W x w c m V p c y w 3 f S Z x d W 9 0 O y w m c X V v d D t T Z W N 0 a W 9 u M S 9 C Y X V 0 Z W l s O S 9 H Z c O k b m R l c n R l c i B U e X A u e 1 N 1 b W 1 l L D h 9 J n F 1 b 3 Q 7 L C Z x d W 9 0 O 1 N l Y 3 R p b 2 4 x L 0 J h d X R l a W w 5 L 0 d l w 6 R u Z G V y d G V y I F R 5 c C 5 7 S 8 O 8 c n p l b C w x M H 0 m c X V v d D s s J n F 1 b 3 Q 7 U 2 V j d G l v b j E v Q m F 1 d G V p b D k v R 2 X D p G 5 k Z X J 0 Z X I g V H l w L n t r Z y w x M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m F 1 d G V p b D k v R 2 X D p G 5 k Z X J 0 Z X I g V H l w L n t C Y X V 0 Z W l s L D F 9 J n F 1 b 3 Q 7 L C Z x d W 9 0 O 1 N l Y 3 R p b 2 4 x L 0 J h d X R l a W w 5 L 0 d l w 6 R u Z G V y d G V y I F R 5 c C 5 7 T W F 0 Z X J p Y W w g K E t N K S w 0 f S Z x d W 9 0 O y w m c X V v d D t T Z W N 0 a W 9 u M S 9 C Y X V 0 Z W l s O S 9 H Z c O k b m R l c n R l c i B U e X A u e 0 1 l b m d l L D V 9 J n F 1 b 3 Q 7 L C Z x d W 9 0 O 1 N l Y 3 R p b 2 4 x L 0 J h d X R l a W w 5 L 0 d l w 6 R u Z G V y d G V y I F R 5 c C 5 7 R W l u a G V p d C w 2 f S Z x d W 9 0 O y w m c X V v d D t T Z W N 0 a W 9 u M S 9 C Y X V 0 Z W l s O S 9 H Z c O k b m R l c n R l c i B U e X A u e 0 V p b n p l b H B y Z W l z L D d 9 J n F 1 b 3 Q 7 L C Z x d W 9 0 O 1 N l Y 3 R p b 2 4 x L 0 J h d X R l a W w 5 L 0 d l w 6 R u Z G V y d G V y I F R 5 c C 5 7 U 3 V t b W U s O H 0 m c X V v d D s s J n F 1 b 3 Q 7 U 2 V j d G l v b j E v Q m F 1 d G V p b D k v R 2 X D p G 5 k Z X J 0 Z X I g V H l w L n t L w 7 x y e m V s L D E w f S Z x d W 9 0 O y w m c X V v d D t T Z W N 0 a W 9 u M S 9 C Y X V 0 Z W l s O S 9 H Z c O k b m R l c n R l c i B U e X A u e 2 t n L D E y f S Z x d W 9 0 O 1 0 s J n F 1 b 3 Q 7 U m V s Y X R p b 2 5 z a G l w S W 5 m b y Z x d W 9 0 O z p b X X 0 i I C 8 + P E V u d H J 5 I F R 5 c G U 9 I l F 1 Z X J 5 S U Q i I F Z h b H V l P S J z N 2 N m Y m R m N z Q t M 2 V m M i 0 0 M G I 1 L W I 3 N G I t Z D h l N W N l Y j k w N G V i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k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D k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C Y X V 0 Z W l s M T B f M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N S 0 x M 1 Q w N z o w N j o 0 N C 4 w O D Q w O T E 3 W i I g L z 4 8 R W 5 0 c n k g V H l w Z T 0 i R m l s b E N v b H V t b l R 5 c G V z I i B W Y W x 1 Z T 0 i c 0 F B Q U F B Q U F B Q U F B P S I g L z 4 8 R W 5 0 c n k g V H l w Z T 0 i R m l s b E N v b H V t b k 5 h b W V z I i B W Y W x 1 Z T 0 i c 1 s m c X V v d D t C Y X V 0 Z W l s J n F 1 b 3 Q 7 L C Z x d W 9 0 O 0 1 h d G V y a W F s I C h L T S k m c X V v d D s s J n F 1 b 3 Q 7 T W V u Z 2 U m c X V v d D s s J n F 1 b 3 Q 7 R W l u a G V p d C Z x d W 9 0 O y w m c X V v d D t F a W 5 6 Z W x w c m V p c y Z x d W 9 0 O y w m c X V v d D t T d W 1 t Z S Z x d W 9 0 O y w m c X V v d D t L w 7 x y e m V s J n F 1 b 3 Q 7 L C Z x d W 9 0 O 2 t n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m F 1 d G V p b D E w L 0 d l w 6 R u Z G V y d G V y I F R 5 c C 5 7 Q m F 1 d G V p b C w x f S Z x d W 9 0 O y w m c X V v d D t T Z W N 0 a W 9 u M S 9 C Y X V 0 Z W l s M T A v R 2 X D p G 5 k Z X J 0 Z X I g V H l w L n t N Y X R l c m l h b C A o S 0 0 p L D R 9 J n F 1 b 3 Q 7 L C Z x d W 9 0 O 1 N l Y 3 R p b 2 4 x L 0 J h d X R l a W w x M C 9 H Z c O k b m R l c n R l c i B U e X A u e 0 1 l b m d l L D V 9 J n F 1 b 3 Q 7 L C Z x d W 9 0 O 1 N l Y 3 R p b 2 4 x L 0 J h d X R l a W w x M C 9 H Z c O k b m R l c n R l c i B U e X A u e 0 V p b m h l a X Q s N n 0 m c X V v d D s s J n F 1 b 3 Q 7 U 2 V j d G l v b j E v Q m F 1 d G V p b D E w L 0 d l w 6 R u Z G V y d G V y I F R 5 c C 5 7 R W l u e m V s c H J l a X M s N 3 0 m c X V v d D s s J n F 1 b 3 Q 7 U 2 V j d G l v b j E v Q m F 1 d G V p b D E w L 0 d l w 6 R u Z G V y d G V y I F R 5 c C 5 7 U 3 V t b W U s O H 0 m c X V v d D s s J n F 1 b 3 Q 7 U 2 V j d G l v b j E v Q m F 1 d G V p b D E w L 0 d l w 6 R u Z G V y d G V y I F R 5 c C 5 7 S 8 O 8 c n p l b C w x M H 0 m c X V v d D s s J n F 1 b 3 Q 7 U 2 V j d G l v b j E v Q m F 1 d G V p b D E w L 0 d l w 6 R u Z G V y d G V y I F R 5 c C 5 7 a 2 c s M T J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J h d X R l a W w x M C 9 H Z c O k b m R l c n R l c i B U e X A u e 0 J h d X R l a W w s M X 0 m c X V v d D s s J n F 1 b 3 Q 7 U 2 V j d G l v b j E v Q m F 1 d G V p b D E w L 0 d l w 6 R u Z G V y d G V y I F R 5 c C 5 7 T W F 0 Z X J p Y W w g K E t N K S w 0 f S Z x d W 9 0 O y w m c X V v d D t T Z W N 0 a W 9 u M S 9 C Y X V 0 Z W l s M T A v R 2 X D p G 5 k Z X J 0 Z X I g V H l w L n t N Z W 5 n Z S w 1 f S Z x d W 9 0 O y w m c X V v d D t T Z W N 0 a W 9 u M S 9 C Y X V 0 Z W l s M T A v R 2 X D p G 5 k Z X J 0 Z X I g V H l w L n t F a W 5 o Z W l 0 L D Z 9 J n F 1 b 3 Q 7 L C Z x d W 9 0 O 1 N l Y 3 R p b 2 4 x L 0 J h d X R l a W w x M C 9 H Z c O k b m R l c n R l c i B U e X A u e 0 V p b n p l b H B y Z W l z L D d 9 J n F 1 b 3 Q 7 L C Z x d W 9 0 O 1 N l Y 3 R p b 2 4 x L 0 J h d X R l a W w x M C 9 H Z c O k b m R l c n R l c i B U e X A u e 1 N 1 b W 1 l L D h 9 J n F 1 b 3 Q 7 L C Z x d W 9 0 O 1 N l Y 3 R p b 2 4 x L 0 J h d X R l a W w x M C 9 H Z c O k b m R l c n R l c i B U e X A u e 0 v D v H J 6 Z W w s M T B 9 J n F 1 b 3 Q 7 L C Z x d W 9 0 O 1 N l Y 3 R p b 2 4 x L 0 J h d X R l a W w x M C 9 H Z c O k b m R l c n R l c i B U e X A u e 2 t n L D E y f S Z x d W 9 0 O 1 0 s J n F 1 b 3 Q 7 U m V s Y X R p b 2 5 z a G l w S W 5 m b y Z x d W 9 0 O z p b X X 0 i I C 8 + P E V u d H J 5 I F R 5 c G U 9 I l F 1 Z X J 5 S U Q i I F Z h b H V l P S J z M z c 2 Y T I y M z g t M m Y 4 O C 0 0 Y j I 5 L W I 3 Y 2 Y t Y 2 Z h O G U 5 O D c y N j B i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F 1 d G V p b D E w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w x M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M T A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Z i V D M y V C Q 2 d l b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Q W 5 m w 7 x n Z W 4 x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N U M D c 6 M D Y 6 N D Q u N D g z M z I 5 N V o i I C 8 + P E V u d H J 5 I F R 5 c G U 9 I k Z p b G x D b 2 x 1 b W 5 U e X B l c y I g V m F s d W U 9 I n N B Q U F B Q U F B Q U F B Q T 0 i I C 8 + P E V u d H J 5 I F R 5 c G U 9 I k Z p b G x D b 2 x 1 b W 5 O Y W 1 l c y I g V m F s d W U 9 I n N b J n F 1 b 3 Q 7 Q m F 1 d G V p b C Z x d W 9 0 O y w m c X V v d D t N Y X R l c m l h b C A o S 0 0 p J n F 1 b 3 Q 7 L C Z x d W 9 0 O 0 1 l b m d l J n F 1 b 3 Q 7 L C Z x d W 9 0 O 0 V p b m h l a X Q m c X V v d D s s J n F 1 b 3 Q 7 R W l u e m V s c H J l a X M m c X V v d D s s J n F 1 b 3 Q 7 U 3 V t b W U m c X V v d D s s J n F 1 b 3 Q 7 S 8 O 8 c n p l b C Z x d W 9 0 O y w m c X V v d D t r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u Z s O 8 Z 2 V u M S 9 R d W V s b G U u e 0 J h d X R l a W w s M H 0 m c X V v d D s s J n F 1 b 3 Q 7 U 2 V j d G l v b j E v Q W 5 m w 7 x n Z W 4 x L 1 F 1 Z W x s Z S 5 7 T W F 0 Z X J p Y W w g K E t N K S w x f S Z x d W 9 0 O y w m c X V v d D t T Z W N 0 a W 9 u M S 9 B b m b D v G d l b j E v U X V l b G x l L n t N Z W 5 n Z S w y f S Z x d W 9 0 O y w m c X V v d D t T Z W N 0 a W 9 u M S 9 B b m b D v G d l b j E v U X V l b G x l L n t F a W 5 o Z W l 0 L D N 9 J n F 1 b 3 Q 7 L C Z x d W 9 0 O 1 N l Y 3 R p b 2 4 x L 0 F u Z s O 8 Z 2 V u M S 9 R d W V s b G U u e 0 V p b n p l b H B y Z W l z L D R 9 J n F 1 b 3 Q 7 L C Z x d W 9 0 O 1 N l Y 3 R p b 2 4 x L 0 F u Z s O 8 Z 2 V u M S 9 R d W V s b G U u e 1 N 1 b W 1 l L D V 9 J n F 1 b 3 Q 7 L C Z x d W 9 0 O 1 N l Y 3 R p b 2 4 x L 0 F u Z s O 8 Z 2 V u M S 9 R d W V s b G U u e 0 v D v H J 6 Z W w s N n 0 m c X V v d D s s J n F 1 b 3 Q 7 U 2 V j d G l v b j E v Q W 5 m w 7 x n Z W 4 x L 1 F 1 Z W x s Z S 5 7 a 2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W 5 m w 7 x n Z W 4 x L 1 F 1 Z W x s Z S 5 7 Q m F 1 d G V p b C w w f S Z x d W 9 0 O y w m c X V v d D t T Z W N 0 a W 9 u M S 9 B b m b D v G d l b j E v U X V l b G x l L n t N Y X R l c m l h b C A o S 0 0 p L D F 9 J n F 1 b 3 Q 7 L C Z x d W 9 0 O 1 N l Y 3 R p b 2 4 x L 0 F u Z s O 8 Z 2 V u M S 9 R d W V s b G U u e 0 1 l b m d l L D J 9 J n F 1 b 3 Q 7 L C Z x d W 9 0 O 1 N l Y 3 R p b 2 4 x L 0 F u Z s O 8 Z 2 V u M S 9 R d W V s b G U u e 0 V p b m h l a X Q s M 3 0 m c X V v d D s s J n F 1 b 3 Q 7 U 2 V j d G l v b j E v Q W 5 m w 7 x n Z W 4 x L 1 F 1 Z W x s Z S 5 7 R W l u e m V s c H J l a X M s N H 0 m c X V v d D s s J n F 1 b 3 Q 7 U 2 V j d G l v b j E v Q W 5 m w 7 x n Z W 4 x L 1 F 1 Z W x s Z S 5 7 U 3 V t b W U s N X 0 m c X V v d D s s J n F 1 b 3 Q 7 U 2 V j d G l v b j E v Q W 5 m w 7 x n Z W 4 x L 1 F 1 Z W x s Z S 5 7 S 8 O 8 c n p l b C w 2 f S Z x d W 9 0 O y w m c X V v d D t T Z W N 0 a W 9 u M S 9 B b m b D v G d l b j E v U X V l b G x l L n t r Z y w 3 f S Z x d W 9 0 O 1 0 s J n F 1 b 3 Q 7 U m V s Y X R p b 2 5 z a G l w S W 5 m b y Z x d W 9 0 O z p b X X 0 i I C 8 + P E V u d H J 5 I F R 5 c G U 9 I l F 1 Z X J 5 S U Q i I F Z h b H V l P S J z O W M 5 Z T R l N z M t M D N j O C 0 0 N m Y 0 L W I 4 N m U t M m I x M j J i O T E 0 Z T k 3 I i A v P j x F b n R y e S B U e X B l P S J G a W x s Q 2 9 1 b n Q i I F Z h b H V l P S J s O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B b m Y l Q z M l Q k N n Z W 4 x L 1 F 1 Z W x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I n N Q b H P U U Q Z i G M R I y 0 r u w A A A A A A I A A A A A A A N m A A D A A A A A E A A A A C L X + R w / P 1 w a 2 E K S C a w C a O Q A A A A A B I A A A K A A A A A Q A A A A n 8 n S Q A f + Z r b L Q F g L B 1 7 2 p V A A A A D 1 2 J u E 4 s o P I i / u y O r p G r S C T e 7 p O 2 j G M Q c t E d Y J j L f c u T q h A s 4 f K G 1 y B / A / Z U d D F M 3 u U 1 3 y 5 6 V E K f c W L 5 J + W R H o k B 9 u G l 0 s P F C 7 f M g z 6 + H a s R Q A A A D v O + B e / I K l 8 r k h 6 d i D X V t 7 k H K w j w = = < / D a t a M a s h u p > 
</file>

<file path=customXml/itemProps1.xml><?xml version="1.0" encoding="utf-8"?>
<ds:datastoreItem xmlns:ds="http://schemas.openxmlformats.org/officeDocument/2006/customXml" ds:itemID="{D68A9DA7-63D3-4E00-92C9-EA0CDAE0E9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Kalkulationstabelle</vt:lpstr>
      <vt:lpstr>Zusammenfassung</vt:lpstr>
      <vt:lpstr>Alle Bauteile</vt:lpstr>
      <vt:lpstr>Bauteil1</vt:lpstr>
      <vt:lpstr>Bauteil2</vt:lpstr>
      <vt:lpstr>Bauteil3</vt:lpstr>
      <vt:lpstr>Bauteil4</vt:lpstr>
      <vt:lpstr>Bauteil5</vt:lpstr>
      <vt:lpstr>Bauteil6</vt:lpstr>
      <vt:lpstr>Bauteil7</vt:lpstr>
      <vt:lpstr>Bauteil8</vt:lpstr>
      <vt:lpstr>Bauteil9</vt:lpstr>
      <vt:lpstr>Bauteil10</vt:lpstr>
      <vt:lpstr>Kalkulationstabelle!Druckbereich</vt:lpstr>
      <vt:lpstr>Kalkulationstabelle!Drucktitel</vt:lpstr>
    </vt:vector>
  </TitlesOfParts>
  <Company>Bühnen der Stadt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hoppermann;krehl</dc:creator>
  <cp:lastModifiedBy>hoppermann</cp:lastModifiedBy>
  <cp:lastPrinted>2025-05-12T20:14:20Z</cp:lastPrinted>
  <dcterms:created xsi:type="dcterms:W3CDTF">2005-12-08T15:21:18Z</dcterms:created>
  <dcterms:modified xsi:type="dcterms:W3CDTF">2025-05-13T07:14:30Z</dcterms:modified>
</cp:coreProperties>
</file>